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9390" windowHeight="8445"/>
  </bookViews>
  <sheets>
    <sheet name="# tanks in series" sheetId="5" r:id="rId1"/>
  </sheets>
  <definedNames>
    <definedName name="no_reactors" localSheetId="0">'# tanks in series'!$C$9</definedName>
    <definedName name="no_reactors">#REF!</definedName>
  </definedNames>
  <calcPr calcId="145621"/>
</workbook>
</file>

<file path=xl/calcChain.xml><?xml version="1.0" encoding="utf-8"?>
<calcChain xmlns="http://schemas.openxmlformats.org/spreadsheetml/2006/main">
  <c r="C12" i="5" l="1"/>
  <c r="D46" i="5"/>
  <c r="F46" i="5"/>
  <c r="E46" i="5"/>
  <c r="C34" i="5"/>
  <c r="C35" i="5" s="1"/>
  <c r="C38" i="5" s="1"/>
  <c r="C39" i="5" s="1"/>
  <c r="C19" i="5"/>
  <c r="C20" i="5" s="1"/>
  <c r="C26" i="5" s="1"/>
  <c r="C25" i="5"/>
  <c r="C21" i="5"/>
  <c r="C23" i="5" s="1"/>
  <c r="C24" i="5" s="1"/>
  <c r="D50" i="5"/>
  <c r="E50" i="5"/>
  <c r="C13" i="5"/>
  <c r="C29" i="5" s="1"/>
  <c r="C28" i="5"/>
  <c r="C18" i="5"/>
  <c r="F50" i="5"/>
  <c r="F47" i="5" l="1"/>
  <c r="F48" i="5" s="1"/>
  <c r="F51" i="5" s="1"/>
  <c r="D47" i="5"/>
  <c r="D48" i="5" s="1"/>
  <c r="E47" i="5"/>
  <c r="E48" i="5" s="1"/>
  <c r="F64" i="5"/>
  <c r="F57" i="5"/>
  <c r="F58" i="5" s="1"/>
  <c r="D64" i="5"/>
  <c r="D57" i="5"/>
  <c r="D58" i="5" s="1"/>
  <c r="E64" i="5"/>
  <c r="E57" i="5"/>
  <c r="E58" i="5" s="1"/>
  <c r="D51" i="5"/>
  <c r="E51" i="5"/>
  <c r="E63" i="5"/>
  <c r="F63" i="5"/>
  <c r="D63" i="5"/>
  <c r="E53" i="5" l="1"/>
  <c r="E54" i="5"/>
  <c r="E55" i="5" s="1"/>
  <c r="E56" i="5" s="1"/>
  <c r="E59" i="5" s="1"/>
  <c r="E60" i="5" s="1"/>
  <c r="E61" i="5" s="1"/>
  <c r="E66" i="5" s="1"/>
  <c r="F53" i="5"/>
  <c r="F54" i="5"/>
  <c r="F55" i="5" s="1"/>
  <c r="F56" i="5" s="1"/>
  <c r="F59" i="5" s="1"/>
  <c r="F60" i="5" s="1"/>
  <c r="F61" i="5" s="1"/>
  <c r="F66" i="5" s="1"/>
  <c r="D53" i="5"/>
  <c r="D54" i="5"/>
  <c r="D55" i="5" s="1"/>
  <c r="D56" i="5" s="1"/>
  <c r="D59" i="5" s="1"/>
  <c r="D60" i="5" s="1"/>
  <c r="D61" i="5" s="1"/>
  <c r="D66" i="5" s="1"/>
</calcChain>
</file>

<file path=xl/comments1.xml><?xml version="1.0" encoding="utf-8"?>
<comments xmlns="http://schemas.openxmlformats.org/spreadsheetml/2006/main">
  <authors>
    <author>Leiv Rieger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GMP:</t>
        </r>
        <r>
          <rPr>
            <sz val="9"/>
            <color indexed="81"/>
            <rFont val="Tahoma"/>
            <family val="2"/>
          </rPr>
          <t xml:space="preserve">
Total width: When 2 passes, 2 times the width of one pass.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GMP:</t>
        </r>
        <r>
          <rPr>
            <sz val="9"/>
            <color indexed="81"/>
            <rFont val="Tahoma"/>
            <family val="2"/>
          </rPr>
          <t xml:space="preserve">
In this case zones with different # of diffusers per area.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GMP:</t>
        </r>
        <r>
          <rPr>
            <sz val="9"/>
            <color indexed="81"/>
            <rFont val="Tahoma"/>
            <family val="2"/>
          </rPr>
          <t xml:space="preserve">
MLD: Mega liter per day
1 MLD = 1000 m3/d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GMP:</t>
        </r>
        <r>
          <rPr>
            <sz val="9"/>
            <color indexed="81"/>
            <rFont val="Tahoma"/>
            <family val="2"/>
          </rPr>
          <t xml:space="preserve">
In this example average across the zones of all 5 lanes (see table 1)</t>
        </r>
      </text>
    </comment>
  </commentList>
</comments>
</file>

<file path=xl/sharedStrings.xml><?xml version="1.0" encoding="utf-8"?>
<sst xmlns="http://schemas.openxmlformats.org/spreadsheetml/2006/main" count="140" uniqueCount="118">
  <si>
    <t>a.</t>
  </si>
  <si>
    <t>b.</t>
  </si>
  <si>
    <t>c.</t>
  </si>
  <si>
    <t>d.</t>
  </si>
  <si>
    <t>e.</t>
  </si>
  <si>
    <t>m</t>
  </si>
  <si>
    <t>f</t>
  </si>
  <si>
    <t>Reactor Surface Area</t>
  </si>
  <si>
    <t>Reactor Depth</t>
  </si>
  <si>
    <t>g.</t>
  </si>
  <si>
    <t>h.</t>
  </si>
  <si>
    <t>Overall Dimensions</t>
  </si>
  <si>
    <t>MLD</t>
  </si>
  <si>
    <t>Zone</t>
  </si>
  <si>
    <t>m/hr</t>
  </si>
  <si>
    <t>cm/s</t>
  </si>
  <si>
    <t>Depth</t>
  </si>
  <si>
    <t>fine</t>
  </si>
  <si>
    <t>Liquid Flows</t>
  </si>
  <si>
    <t>i.</t>
  </si>
  <si>
    <t>j.</t>
  </si>
  <si>
    <t>k.</t>
  </si>
  <si>
    <t>l.</t>
  </si>
  <si>
    <t>m.</t>
  </si>
  <si>
    <t>n.</t>
  </si>
  <si>
    <t>o.</t>
  </si>
  <si>
    <t>Layout Sketch (with naming conventions)</t>
  </si>
  <si>
    <r>
      <t>a</t>
    </r>
    <r>
      <rPr>
        <vertAlign val="subscript"/>
        <sz val="10"/>
        <rFont val="Arial"/>
        <family val="2"/>
      </rPr>
      <t>d</t>
    </r>
  </si>
  <si>
    <r>
      <t>Superficial Gas Velocity, u</t>
    </r>
    <r>
      <rPr>
        <vertAlign val="subscript"/>
        <sz val="10"/>
        <rFont val="Arial"/>
        <family val="2"/>
      </rPr>
      <t>g</t>
    </r>
  </si>
  <si>
    <r>
      <t>F</t>
    </r>
    <r>
      <rPr>
        <sz val="10"/>
        <rFont val="Arial"/>
        <family val="2"/>
      </rPr>
      <t xml:space="preserve"> (check for Fujie Formula)</t>
    </r>
  </si>
  <si>
    <t>Diffuser Type</t>
  </si>
  <si>
    <r>
      <t>E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(also termed "D" in Peclet Number)</t>
    </r>
  </si>
  <si>
    <t>Average liquid volucity, u</t>
  </si>
  <si>
    <t>m/s</t>
  </si>
  <si>
    <t>m/h</t>
  </si>
  <si>
    <r>
      <t>N = Pe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/2(Pe-1+e</t>
    </r>
    <r>
      <rPr>
        <i/>
        <vertAlign val="superscript"/>
        <sz val="10"/>
        <rFont val="Arial"/>
        <family val="2"/>
      </rPr>
      <t>-Pe</t>
    </r>
    <r>
      <rPr>
        <i/>
        <sz val="10"/>
        <rFont val="Arial"/>
        <family val="2"/>
      </rPr>
      <t>)</t>
    </r>
  </si>
  <si>
    <t>Peclet Number, Pe</t>
  </si>
  <si>
    <t>Estimate of Tanks in Series Using Fujie Formula</t>
  </si>
  <si>
    <r>
      <t>Fujie Coefficients, m</t>
    </r>
    <r>
      <rPr>
        <vertAlign val="subscript"/>
        <sz val="10"/>
        <rFont val="Arial"/>
        <family val="2"/>
      </rPr>
      <t>d</t>
    </r>
  </si>
  <si>
    <t>Actual Flow through pass</t>
  </si>
  <si>
    <t>WRc formula, estimate of number of tanks</t>
  </si>
  <si>
    <t>Aerobic Length</t>
  </si>
  <si>
    <t>Volume of Aerobic Reactor</t>
  </si>
  <si>
    <t>p.</t>
  </si>
  <si>
    <t>q.</t>
  </si>
  <si>
    <t>Number of Aerobic Zones</t>
  </si>
  <si>
    <t>Anoxic Volume Fraction of total</t>
  </si>
  <si>
    <t>Aeration Zone Dimensions</t>
  </si>
  <si>
    <t>Anoxic Zone Volume</t>
  </si>
  <si>
    <t>Number of Tanks in Series in Aeration Zones</t>
  </si>
  <si>
    <t>Average Airflow per zone</t>
  </si>
  <si>
    <t>Zone Length</t>
  </si>
  <si>
    <t>Zone Width</t>
  </si>
  <si>
    <t>Zone Surface Area</t>
  </si>
  <si>
    <t>Volume per aerobic zone</t>
  </si>
  <si>
    <t>r.</t>
  </si>
  <si>
    <t>s.</t>
  </si>
  <si>
    <t>13A</t>
  </si>
  <si>
    <t>13B</t>
  </si>
  <si>
    <t>14A</t>
  </si>
  <si>
    <t>14B</t>
  </si>
  <si>
    <t>13C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</si>
  <si>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</si>
  <si>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</si>
  <si>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</si>
  <si>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</si>
  <si>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</si>
  <si>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</si>
  <si>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</si>
  <si>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</si>
  <si>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</si>
  <si>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</si>
  <si>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Zone A</t>
  </si>
  <si>
    <t>Zone B</t>
  </si>
  <si>
    <t>Zone C</t>
  </si>
  <si>
    <t>Anoxic Zone Length</t>
  </si>
  <si>
    <t>Length to width ratio</t>
  </si>
  <si>
    <t># diffuser per zone</t>
  </si>
  <si>
    <t>Number of lanes</t>
  </si>
  <si>
    <t>Volume per lane</t>
  </si>
  <si>
    <t>Number of passes per lane</t>
  </si>
  <si>
    <t>Total lane width</t>
  </si>
  <si>
    <t>Lane Dimensions</t>
  </si>
  <si>
    <t>Example with 5 one-pass lanes, each with one unaerated and 3 aerated zones</t>
  </si>
  <si>
    <t>Total  Volume</t>
  </si>
  <si>
    <t>Total  Surface Area</t>
  </si>
  <si>
    <t>Percentage Flow to part of plant analyzed</t>
  </si>
  <si>
    <t>Flow to part of plant analyzed</t>
  </si>
  <si>
    <r>
      <t>RAS Flow ratio (Q</t>
    </r>
    <r>
      <rPr>
        <vertAlign val="subscript"/>
        <sz val="10"/>
        <rFont val="Arial"/>
        <family val="2"/>
      </rPr>
      <t>RAS</t>
    </r>
    <r>
      <rPr>
        <sz val="10"/>
        <rFont val="Arial"/>
        <family val="2"/>
      </rPr>
      <t>/Q</t>
    </r>
    <r>
      <rPr>
        <vertAlign val="subscript"/>
        <sz val="10"/>
        <rFont val="Arial"/>
        <family val="2"/>
      </rPr>
      <t>Inf</t>
    </r>
    <r>
      <rPr>
        <sz val="10"/>
        <rFont val="Arial"/>
        <family val="2"/>
      </rPr>
      <t>)</t>
    </r>
  </si>
  <si>
    <r>
      <t>Internal Recycle (IR) (Q</t>
    </r>
    <r>
      <rPr>
        <vertAlign val="subscript"/>
        <sz val="10"/>
        <rFont val="Arial"/>
        <family val="2"/>
      </rPr>
      <t>IR</t>
    </r>
    <r>
      <rPr>
        <sz val="10"/>
        <rFont val="Arial"/>
        <family val="2"/>
      </rPr>
      <t>/Q</t>
    </r>
    <r>
      <rPr>
        <vertAlign val="subscript"/>
        <sz val="10"/>
        <rFont val="Arial"/>
        <family val="2"/>
      </rPr>
      <t>Inf</t>
    </r>
    <r>
      <rPr>
        <sz val="10"/>
        <rFont val="Arial"/>
        <family val="2"/>
      </rPr>
      <t>)</t>
    </r>
  </si>
  <si>
    <t>Total flow to plant</t>
  </si>
  <si>
    <t>-</t>
  </si>
  <si>
    <t>Flow to one lane</t>
  </si>
  <si>
    <t>Diffuser surface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</si>
  <si>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</si>
  <si>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/hr</t>
    </r>
  </si>
  <si>
    <t>Airflows by Zone (example)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</si>
  <si>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</si>
  <si>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</si>
  <si>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/hr</t>
    </r>
  </si>
  <si>
    <r>
      <t>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</si>
  <si>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/h</t>
    </r>
  </si>
  <si>
    <t>Table 1</t>
  </si>
  <si>
    <t>Diffuser height above bottom</t>
  </si>
  <si>
    <t>coarse</t>
  </si>
  <si>
    <t>Fujie formula: Number of Tanks per zone, N</t>
  </si>
  <si>
    <t>Selected Number of Tanks per zone (Fujie)</t>
  </si>
  <si>
    <t>References:</t>
  </si>
  <si>
    <r>
      <t xml:space="preserve">Fujie, K., Sekizawa, T., Kubota, H. (1983). Liquid mixing in activated sludge aeration tank. </t>
    </r>
    <r>
      <rPr>
        <i/>
        <sz val="10"/>
        <rFont val="Arial"/>
        <family val="2"/>
      </rPr>
      <t>J. Ferment. Technol.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61</t>
    </r>
    <r>
      <rPr>
        <sz val="10"/>
        <rFont val="Arial"/>
        <family val="2"/>
      </rPr>
      <t>(3), 295–304.</t>
    </r>
  </si>
  <si>
    <t>Figure 2</t>
  </si>
  <si>
    <r>
      <t>E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/uL = D/uL (inverse Peclet number, see Figure 2)</t>
    </r>
  </si>
  <si>
    <t>Figure 1</t>
  </si>
  <si>
    <t>Spreadsheet to calculate # of tanks in series according to tank geometry, flow and aeration</t>
  </si>
  <si>
    <t>Input values</t>
  </si>
  <si>
    <t>Intermediate results from different methods</t>
  </si>
  <si>
    <t>Number of tanks in series according to Fujie et al.</t>
  </si>
  <si>
    <r>
      <t xml:space="preserve">WRc formula: B Chambers, B. and Jones, G.L. (1988). Optimisation and uprating of activated sludge plants by efficient process design. </t>
    </r>
    <r>
      <rPr>
        <i/>
        <sz val="10"/>
        <rFont val="Arial"/>
        <family val="2"/>
      </rPr>
      <t>Wat. Sci. Technol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(4-5), 121-132.</t>
    </r>
  </si>
  <si>
    <t>Total lane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</si>
</sst>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vertAlign val="subscript"/>
      <sz val="10"/>
      <name val="Arial"/>
      <family val="2"/>
    </font>
    <font>
      <sz val="10"/>
      <name val="GreekC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Border="1"/>
    <xf numFmtId="0" fontId="0" fillId="2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4" fillId="2" borderId="4" xfId="0" applyFont="1" applyFill="1" applyBorder="1"/>
    <xf numFmtId="0" fontId="2" fillId="2" borderId="1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2" fillId="0" borderId="1" xfId="0" applyFont="1" applyBorder="1"/>
    <xf numFmtId="0" fontId="0" fillId="0" borderId="12" xfId="0" applyBorder="1"/>
    <xf numFmtId="0" fontId="0" fillId="0" borderId="14" xfId="0" applyBorder="1"/>
    <xf numFmtId="164" fontId="0" fillId="0" borderId="0" xfId="0" applyNumberFormat="1" applyBorder="1"/>
    <xf numFmtId="2" fontId="0" fillId="0" borderId="0" xfId="0" applyNumberFormat="1" applyBorder="1"/>
    <xf numFmtId="0" fontId="6" fillId="0" borderId="1" xfId="0" applyFont="1" applyBorder="1"/>
    <xf numFmtId="0" fontId="0" fillId="0" borderId="1" xfId="0" applyBorder="1" applyAlignment="1">
      <alignment horizontal="left" indent="9"/>
    </xf>
    <xf numFmtId="1" fontId="0" fillId="0" borderId="0" xfId="0" applyNumberFormat="1" applyBorder="1"/>
    <xf numFmtId="0" fontId="0" fillId="0" borderId="9" xfId="0" applyBorder="1"/>
    <xf numFmtId="0" fontId="0" fillId="0" borderId="16" xfId="0" applyBorder="1"/>
    <xf numFmtId="0" fontId="0" fillId="0" borderId="17" xfId="0" applyBorder="1"/>
    <xf numFmtId="164" fontId="0" fillId="0" borderId="16" xfId="0" applyNumberFormat="1" applyBorder="1"/>
    <xf numFmtId="164" fontId="0" fillId="0" borderId="17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0" fillId="0" borderId="17" xfId="0" applyBorder="1" applyAlignment="1">
      <alignment horizontal="left"/>
    </xf>
    <xf numFmtId="1" fontId="0" fillId="0" borderId="16" xfId="0" applyNumberFormat="1" applyBorder="1"/>
    <xf numFmtId="165" fontId="0" fillId="0" borderId="16" xfId="0" applyNumberFormat="1" applyBorder="1"/>
    <xf numFmtId="0" fontId="0" fillId="0" borderId="16" xfId="0" applyBorder="1" applyAlignment="1"/>
    <xf numFmtId="0" fontId="0" fillId="0" borderId="17" xfId="0" applyBorder="1" applyAlignment="1"/>
    <xf numFmtId="1" fontId="0" fillId="0" borderId="17" xfId="0" applyNumberFormat="1" applyBorder="1"/>
    <xf numFmtId="165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8" fillId="0" borderId="4" xfId="0" applyFont="1" applyBorder="1"/>
    <xf numFmtId="0" fontId="2" fillId="0" borderId="6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8" fillId="0" borderId="23" xfId="0" applyFont="1" applyBorder="1"/>
    <xf numFmtId="0" fontId="0" fillId="0" borderId="24" xfId="0" applyBorder="1"/>
    <xf numFmtId="164" fontId="0" fillId="0" borderId="4" xfId="0" applyNumberFormat="1" applyBorder="1"/>
    <xf numFmtId="0" fontId="10" fillId="2" borderId="4" xfId="0" applyFont="1" applyFill="1" applyBorder="1"/>
    <xf numFmtId="0" fontId="2" fillId="2" borderId="10" xfId="0" applyFont="1" applyFill="1" applyBorder="1"/>
    <xf numFmtId="0" fontId="0" fillId="0" borderId="2" xfId="0" applyFill="1" applyBorder="1"/>
    <xf numFmtId="0" fontId="0" fillId="0" borderId="1" xfId="0" applyFill="1" applyBorder="1"/>
    <xf numFmtId="2" fontId="0" fillId="0" borderId="26" xfId="0" applyNumberFormat="1" applyBorder="1"/>
    <xf numFmtId="2" fontId="0" fillId="0" borderId="27" xfId="0" applyNumberFormat="1" applyBorder="1"/>
    <xf numFmtId="0" fontId="0" fillId="0" borderId="28" xfId="0" applyBorder="1"/>
    <xf numFmtId="0" fontId="0" fillId="0" borderId="24" xfId="0" applyFill="1" applyBorder="1"/>
    <xf numFmtId="0" fontId="0" fillId="0" borderId="25" xfId="0" applyFill="1" applyBorder="1"/>
    <xf numFmtId="9" fontId="0" fillId="0" borderId="0" xfId="1" applyFont="1" applyBorder="1"/>
    <xf numFmtId="0" fontId="7" fillId="0" borderId="0" xfId="0" applyFont="1"/>
    <xf numFmtId="0" fontId="7" fillId="0" borderId="0" xfId="0" applyFont="1" applyBorder="1"/>
    <xf numFmtId="0" fontId="0" fillId="3" borderId="0" xfId="0" applyFill="1" applyBorder="1"/>
    <xf numFmtId="164" fontId="0" fillId="3" borderId="4" xfId="0" applyNumberFormat="1" applyFill="1" applyBorder="1"/>
    <xf numFmtId="0" fontId="13" fillId="0" borderId="0" xfId="0" applyFont="1"/>
    <xf numFmtId="0" fontId="14" fillId="0" borderId="0" xfId="0" applyFont="1"/>
    <xf numFmtId="0" fontId="2" fillId="2" borderId="0" xfId="0" applyFont="1" applyFill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9" fontId="0" fillId="3" borderId="0" xfId="0" applyNumberFormat="1" applyFill="1" applyBorder="1"/>
    <xf numFmtId="0" fontId="7" fillId="0" borderId="2" xfId="0" applyFont="1" applyBorder="1"/>
    <xf numFmtId="0" fontId="7" fillId="0" borderId="2" xfId="0" quotePrefix="1" applyFont="1" applyBorder="1" applyAlignment="1">
      <alignment horizontal="center"/>
    </xf>
    <xf numFmtId="2" fontId="0" fillId="0" borderId="4" xfId="0" applyNumberFormat="1" applyBorder="1"/>
    <xf numFmtId="0" fontId="0" fillId="0" borderId="13" xfId="0" applyFont="1" applyFill="1" applyBorder="1"/>
    <xf numFmtId="0" fontId="7" fillId="0" borderId="15" xfId="0" applyFont="1" applyFill="1" applyBorder="1"/>
    <xf numFmtId="0" fontId="0" fillId="0" borderId="29" xfId="0" applyFont="1" applyFill="1" applyBorder="1"/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7" fillId="0" borderId="13" xfId="0" applyFont="1" applyBorder="1"/>
    <xf numFmtId="0" fontId="7" fillId="0" borderId="29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5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0" fillId="3" borderId="16" xfId="0" applyFill="1" applyBorder="1"/>
    <xf numFmtId="0" fontId="0" fillId="3" borderId="17" xfId="0" applyFill="1" applyBorder="1"/>
    <xf numFmtId="0" fontId="0" fillId="3" borderId="16" xfId="0" applyFill="1" applyBorder="1" applyAlignment="1">
      <alignment horizontal="right"/>
    </xf>
    <xf numFmtId="164" fontId="0" fillId="4" borderId="16" xfId="0" applyNumberFormat="1" applyFill="1" applyBorder="1"/>
    <xf numFmtId="164" fontId="0" fillId="4" borderId="20" xfId="0" applyNumberFormat="1" applyFill="1" applyBorder="1"/>
    <xf numFmtId="164" fontId="0" fillId="4" borderId="17" xfId="0" applyNumberFormat="1" applyFill="1" applyBorder="1"/>
    <xf numFmtId="164" fontId="0" fillId="4" borderId="21" xfId="0" applyNumberFormat="1" applyFill="1" applyBorder="1"/>
    <xf numFmtId="0" fontId="2" fillId="4" borderId="1" xfId="0" applyFont="1" applyFill="1" applyBorder="1"/>
    <xf numFmtId="0" fontId="8" fillId="4" borderId="0" xfId="0" applyFont="1" applyFill="1" applyBorder="1"/>
    <xf numFmtId="0" fontId="2" fillId="4" borderId="3" xfId="0" applyFont="1" applyFill="1" applyBorder="1"/>
    <xf numFmtId="0" fontId="8" fillId="4" borderId="4" xfId="0" applyFont="1" applyFill="1" applyBorder="1"/>
    <xf numFmtId="0" fontId="8" fillId="0" borderId="3" xfId="0" applyFont="1" applyBorder="1" applyAlignment="1">
      <alignment horizontal="left" indent="1"/>
    </xf>
    <xf numFmtId="0" fontId="13" fillId="0" borderId="1" xfId="0" applyFont="1" applyBorder="1"/>
    <xf numFmtId="2" fontId="13" fillId="0" borderId="0" xfId="0" applyNumberFormat="1" applyFont="1" applyBorder="1"/>
    <xf numFmtId="1" fontId="13" fillId="5" borderId="16" xfId="0" applyNumberFormat="1" applyFont="1" applyFill="1" applyBorder="1"/>
    <xf numFmtId="1" fontId="13" fillId="5" borderId="17" xfId="0" applyNumberFormat="1" applyFont="1" applyFill="1" applyBorder="1"/>
    <xf numFmtId="0" fontId="0" fillId="3" borderId="0" xfId="0" applyFill="1"/>
    <xf numFmtId="0" fontId="7" fillId="4" borderId="0" xfId="0" applyFont="1" applyFill="1"/>
    <xf numFmtId="0" fontId="7" fillId="5" borderId="0" xfId="0" applyFont="1" applyFill="1"/>
    <xf numFmtId="0" fontId="1" fillId="0" borderId="0" xfId="0" applyFont="1" applyAlignment="1"/>
    <xf numFmtId="0" fontId="1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19</xdr:row>
      <xdr:rowOff>38100</xdr:rowOff>
    </xdr:from>
    <xdr:to>
      <xdr:col>12</xdr:col>
      <xdr:colOff>533400</xdr:colOff>
      <xdr:row>21</xdr:row>
      <xdr:rowOff>38100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4657725" y="2190750"/>
          <a:ext cx="46101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CA" sz="800" b="0" i="1" u="none" strike="noStrike" baseline="0">
              <a:solidFill>
                <a:srgbClr val="333333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10</xdr:col>
      <xdr:colOff>209550</xdr:colOff>
      <xdr:row>19</xdr:row>
      <xdr:rowOff>38100</xdr:rowOff>
    </xdr:from>
    <xdr:to>
      <xdr:col>12</xdr:col>
      <xdr:colOff>523875</xdr:colOff>
      <xdr:row>21</xdr:row>
      <xdr:rowOff>38100</xdr:rowOff>
    </xdr:to>
    <xdr:sp macro="" textlink="">
      <xdr:nvSpPr>
        <xdr:cNvPr id="2086" name="Rectangle 38" descr="20%"/>
        <xdr:cNvSpPr>
          <a:spLocks noChangeArrowheads="1"/>
        </xdr:cNvSpPr>
      </xdr:nvSpPr>
      <xdr:spPr bwMode="auto">
        <a:xfrm rot="5400000">
          <a:off x="8329613" y="1585912"/>
          <a:ext cx="323850" cy="1533525"/>
        </a:xfrm>
        <a:prstGeom prst="rect">
          <a:avLst/>
        </a:prstGeom>
        <a:pattFill prst="pct20">
          <a:fgClr>
            <a:srgbClr val="000000">
              <a:alpha val="35001"/>
            </a:srgbClr>
          </a:fgClr>
          <a:bgClr>
            <a:srgbClr val="FFFFFF">
              <a:alpha val="35001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000" b="0" i="1" u="none" strike="noStrike" baseline="0">
              <a:solidFill>
                <a:srgbClr val="808080"/>
              </a:solidFill>
              <a:latin typeface="Arial"/>
              <a:cs typeface="Arial"/>
            </a:rPr>
            <a:t>Anoxic</a:t>
          </a:r>
        </a:p>
      </xdr:txBody>
    </xdr:sp>
    <xdr:clientData/>
  </xdr:twoCellAnchor>
  <xdr:twoCellAnchor editAs="oneCell">
    <xdr:from>
      <xdr:col>7</xdr:col>
      <xdr:colOff>9525</xdr:colOff>
      <xdr:row>41</xdr:row>
      <xdr:rowOff>161924</xdr:rowOff>
    </xdr:from>
    <xdr:to>
      <xdr:col>16</xdr:col>
      <xdr:colOff>114300</xdr:colOff>
      <xdr:row>66</xdr:row>
      <xdr:rowOff>147906</xdr:rowOff>
    </xdr:to>
    <xdr:pic>
      <xdr:nvPicPr>
        <xdr:cNvPr id="20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6962774"/>
          <a:ext cx="5657850" cy="4386532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  <a:effectLst/>
      </xdr:spPr>
    </xdr:pic>
    <xdr:clientData/>
  </xdr:twoCellAnchor>
  <xdr:twoCellAnchor>
    <xdr:from>
      <xdr:col>5</xdr:col>
      <xdr:colOff>161925</xdr:colOff>
      <xdr:row>19</xdr:row>
      <xdr:rowOff>9525</xdr:rowOff>
    </xdr:from>
    <xdr:to>
      <xdr:col>12</xdr:col>
      <xdr:colOff>552450</xdr:colOff>
      <xdr:row>21</xdr:row>
      <xdr:rowOff>47625</xdr:rowOff>
    </xdr:to>
    <xdr:sp macro="" textlink="">
      <xdr:nvSpPr>
        <xdr:cNvPr id="2090" name="Rectangle 42"/>
        <xdr:cNvSpPr>
          <a:spLocks noChangeArrowheads="1"/>
        </xdr:cNvSpPr>
      </xdr:nvSpPr>
      <xdr:spPr bwMode="auto">
        <a:xfrm>
          <a:off x="4629150" y="2162175"/>
          <a:ext cx="4657725" cy="361950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19</xdr:row>
      <xdr:rowOff>76200</xdr:rowOff>
    </xdr:from>
    <xdr:to>
      <xdr:col>6</xdr:col>
      <xdr:colOff>542925</xdr:colOff>
      <xdr:row>21</xdr:row>
      <xdr:rowOff>0</xdr:rowOff>
    </xdr:to>
    <xdr:sp macro="" textlink="">
      <xdr:nvSpPr>
        <xdr:cNvPr id="2091" name="Rectangle 43"/>
        <xdr:cNvSpPr>
          <a:spLocks noChangeArrowheads="1"/>
        </xdr:cNvSpPr>
      </xdr:nvSpPr>
      <xdr:spPr bwMode="auto">
        <a:xfrm>
          <a:off x="4695825" y="2228850"/>
          <a:ext cx="923925" cy="247650"/>
        </a:xfrm>
        <a:prstGeom prst="rect">
          <a:avLst/>
        </a:prstGeom>
        <a:noFill/>
        <a:ln w="25400">
          <a:solidFill>
            <a:srgbClr val="339966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276225</xdr:colOff>
      <xdr:row>22</xdr:row>
      <xdr:rowOff>138556</xdr:rowOff>
    </xdr:from>
    <xdr:ext cx="545790" cy="175769"/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6800850" y="3919981"/>
          <a:ext cx="545790" cy="175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Lane (a.)</a:t>
          </a:r>
        </a:p>
      </xdr:txBody>
    </xdr:sp>
    <xdr:clientData/>
  </xdr:oneCellAnchor>
  <xdr:oneCellAnchor>
    <xdr:from>
      <xdr:col>5</xdr:col>
      <xdr:colOff>76200</xdr:colOff>
      <xdr:row>22</xdr:row>
      <xdr:rowOff>57150</xdr:rowOff>
    </xdr:from>
    <xdr:ext cx="600075" cy="200025"/>
    <xdr:sp macro="" textlink="">
      <xdr:nvSpPr>
        <xdr:cNvPr id="2094" name="Text Box 46"/>
        <xdr:cNvSpPr txBox="1">
          <a:spLocks noChangeArrowheads="1"/>
        </xdr:cNvSpPr>
      </xdr:nvSpPr>
      <xdr:spPr bwMode="auto">
        <a:xfrm>
          <a:off x="4543425" y="2695575"/>
          <a:ext cx="600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CA" sz="1000" b="1" i="0" u="none" strike="noStrike" baseline="0">
              <a:solidFill>
                <a:srgbClr val="339966"/>
              </a:solidFill>
              <a:latin typeface="Arial"/>
              <a:cs typeface="Arial"/>
            </a:rPr>
            <a:t>Zone (h.)</a:t>
          </a:r>
        </a:p>
      </xdr:txBody>
    </xdr:sp>
    <xdr:clientData/>
  </xdr:oneCellAnchor>
  <xdr:twoCellAnchor>
    <xdr:from>
      <xdr:col>5</xdr:col>
      <xdr:colOff>581025</xdr:colOff>
      <xdr:row>20</xdr:row>
      <xdr:rowOff>66675</xdr:rowOff>
    </xdr:from>
    <xdr:to>
      <xdr:col>6</xdr:col>
      <xdr:colOff>257175</xdr:colOff>
      <xdr:row>22</xdr:row>
      <xdr:rowOff>57150</xdr:rowOff>
    </xdr:to>
    <xdr:sp macro="" textlink="">
      <xdr:nvSpPr>
        <xdr:cNvPr id="2095" name="Line 47"/>
        <xdr:cNvSpPr>
          <a:spLocks noChangeShapeType="1"/>
        </xdr:cNvSpPr>
      </xdr:nvSpPr>
      <xdr:spPr bwMode="auto">
        <a:xfrm flipV="1">
          <a:off x="5048250" y="2381250"/>
          <a:ext cx="285750" cy="314325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/>
        </a:ln>
      </xdr:spPr>
    </xdr:sp>
    <xdr:clientData/>
  </xdr:twoCellAnchor>
  <xdr:oneCellAnchor>
    <xdr:from>
      <xdr:col>13</xdr:col>
      <xdr:colOff>9525</xdr:colOff>
      <xdr:row>18</xdr:row>
      <xdr:rowOff>133350</xdr:rowOff>
    </xdr:from>
    <xdr:ext cx="247650" cy="200025"/>
    <xdr:sp macro="" textlink="">
      <xdr:nvSpPr>
        <xdr:cNvPr id="2096" name="Text Box 48"/>
        <xdr:cNvSpPr txBox="1">
          <a:spLocks noChangeArrowheads="1"/>
        </xdr:cNvSpPr>
      </xdr:nvSpPr>
      <xdr:spPr bwMode="auto">
        <a:xfrm>
          <a:off x="9420225" y="2124075"/>
          <a:ext cx="247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</a:t>
          </a:r>
        </a:p>
      </xdr:txBody>
    </xdr:sp>
    <xdr:clientData/>
  </xdr:oneCellAnchor>
  <xdr:oneCellAnchor>
    <xdr:from>
      <xdr:col>13</xdr:col>
      <xdr:colOff>219075</xdr:colOff>
      <xdr:row>19</xdr:row>
      <xdr:rowOff>104775</xdr:rowOff>
    </xdr:from>
    <xdr:ext cx="333375" cy="200025"/>
    <xdr:sp macro="" textlink="">
      <xdr:nvSpPr>
        <xdr:cNvPr id="2097" name="Text Box 49"/>
        <xdr:cNvSpPr txBox="1">
          <a:spLocks noChangeArrowheads="1"/>
        </xdr:cNvSpPr>
      </xdr:nvSpPr>
      <xdr:spPr bwMode="auto">
        <a:xfrm>
          <a:off x="9629775" y="225742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800000"/>
              </a:solidFill>
              <a:latin typeface="Arial"/>
              <a:cs typeface="Arial"/>
            </a:rPr>
            <a:t>RAS</a:t>
          </a:r>
        </a:p>
      </xdr:txBody>
    </xdr:sp>
    <xdr:clientData/>
  </xdr:oneCellAnchor>
  <xdr:oneCellAnchor>
    <xdr:from>
      <xdr:col>5</xdr:col>
      <xdr:colOff>361950</xdr:colOff>
      <xdr:row>19</xdr:row>
      <xdr:rowOff>95250</xdr:rowOff>
    </xdr:from>
    <xdr:ext cx="146707" cy="170560"/>
    <xdr:sp macro="" textlink="">
      <xdr:nvSpPr>
        <xdr:cNvPr id="2098" name="Text Box 50"/>
        <xdr:cNvSpPr txBox="1">
          <a:spLocks noChangeArrowheads="1"/>
        </xdr:cNvSpPr>
      </xdr:nvSpPr>
      <xdr:spPr bwMode="auto">
        <a:xfrm>
          <a:off x="4829175" y="2628900"/>
          <a:ext cx="14670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IR</a:t>
          </a:r>
        </a:p>
      </xdr:txBody>
    </xdr:sp>
    <xdr:clientData/>
  </xdr:oneCellAnchor>
  <xdr:twoCellAnchor>
    <xdr:from>
      <xdr:col>12</xdr:col>
      <xdr:colOff>504825</xdr:colOff>
      <xdr:row>20</xdr:row>
      <xdr:rowOff>38100</xdr:rowOff>
    </xdr:from>
    <xdr:to>
      <xdr:col>13</xdr:col>
      <xdr:colOff>161925</xdr:colOff>
      <xdr:row>20</xdr:row>
      <xdr:rowOff>38100</xdr:rowOff>
    </xdr:to>
    <xdr:sp macro="" textlink="">
      <xdr:nvSpPr>
        <xdr:cNvPr id="2100" name="Line 52"/>
        <xdr:cNvSpPr>
          <a:spLocks noChangeShapeType="1"/>
        </xdr:cNvSpPr>
      </xdr:nvSpPr>
      <xdr:spPr bwMode="auto">
        <a:xfrm rot="5400000">
          <a:off x="9405938" y="2185987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542925</xdr:colOff>
      <xdr:row>20</xdr:row>
      <xdr:rowOff>133350</xdr:rowOff>
    </xdr:from>
    <xdr:to>
      <xdr:col>13</xdr:col>
      <xdr:colOff>304800</xdr:colOff>
      <xdr:row>20</xdr:row>
      <xdr:rowOff>133350</xdr:rowOff>
    </xdr:to>
    <xdr:sp macro="" textlink="">
      <xdr:nvSpPr>
        <xdr:cNvPr id="2101" name="Line 53"/>
        <xdr:cNvSpPr>
          <a:spLocks noChangeShapeType="1"/>
        </xdr:cNvSpPr>
      </xdr:nvSpPr>
      <xdr:spPr bwMode="auto">
        <a:xfrm flipH="1">
          <a:off x="9277350" y="2447925"/>
          <a:ext cx="438150" cy="0"/>
        </a:xfrm>
        <a:prstGeom prst="line">
          <a:avLst/>
        </a:prstGeom>
        <a:noFill/>
        <a:ln w="9525">
          <a:solidFill>
            <a:srgbClr val="8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381000</xdr:colOff>
      <xdr:row>19</xdr:row>
      <xdr:rowOff>95250</xdr:rowOff>
    </xdr:from>
    <xdr:to>
      <xdr:col>8</xdr:col>
      <xdr:colOff>381000</xdr:colOff>
      <xdr:row>21</xdr:row>
      <xdr:rowOff>19050</xdr:rowOff>
    </xdr:to>
    <xdr:sp macro="" textlink="">
      <xdr:nvSpPr>
        <xdr:cNvPr id="2111" name="Line 63"/>
        <xdr:cNvSpPr>
          <a:spLocks noChangeShapeType="1"/>
        </xdr:cNvSpPr>
      </xdr:nvSpPr>
      <xdr:spPr bwMode="auto">
        <a:xfrm rot="5400000">
          <a:off x="6553200" y="237172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200025</xdr:colOff>
      <xdr:row>19</xdr:row>
      <xdr:rowOff>47625</xdr:rowOff>
    </xdr:from>
    <xdr:to>
      <xdr:col>12</xdr:col>
      <xdr:colOff>523875</xdr:colOff>
      <xdr:row>21</xdr:row>
      <xdr:rowOff>28575</xdr:rowOff>
    </xdr:to>
    <xdr:sp macro="" textlink="">
      <xdr:nvSpPr>
        <xdr:cNvPr id="2113" name="Rectangle 65"/>
        <xdr:cNvSpPr>
          <a:spLocks noChangeArrowheads="1"/>
        </xdr:cNvSpPr>
      </xdr:nvSpPr>
      <xdr:spPr bwMode="auto">
        <a:xfrm>
          <a:off x="4667250" y="2200275"/>
          <a:ext cx="4591050" cy="304800"/>
        </a:xfrm>
        <a:prstGeom prst="rect">
          <a:avLst/>
        </a:prstGeom>
        <a:noFill/>
        <a:ln w="25400">
          <a:solidFill>
            <a:srgbClr val="993366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259760</xdr:colOff>
      <xdr:row>22</xdr:row>
      <xdr:rowOff>161924</xdr:rowOff>
    </xdr:from>
    <xdr:ext cx="699679" cy="219075"/>
    <xdr:sp macro="" textlink="">
      <xdr:nvSpPr>
        <xdr:cNvPr id="2114" name="Text Box 66"/>
        <xdr:cNvSpPr txBox="1">
          <a:spLocks noChangeArrowheads="1"/>
        </xdr:cNvSpPr>
      </xdr:nvSpPr>
      <xdr:spPr bwMode="auto">
        <a:xfrm>
          <a:off x="7393985" y="3943349"/>
          <a:ext cx="699679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en-CA" sz="1000" b="1" i="0" u="none" strike="noStrike" baseline="0">
              <a:solidFill>
                <a:srgbClr val="993366"/>
              </a:solidFill>
              <a:latin typeface="Arial"/>
              <a:cs typeface="Arial"/>
            </a:rPr>
            <a:t>&amp; Pass (g.)</a:t>
          </a:r>
        </a:p>
      </xdr:txBody>
    </xdr:sp>
    <xdr:clientData/>
  </xdr:oneCellAnchor>
  <xdr:twoCellAnchor>
    <xdr:from>
      <xdr:col>5</xdr:col>
      <xdr:colOff>161925</xdr:colOff>
      <xdr:row>21</xdr:row>
      <xdr:rowOff>66675</xdr:rowOff>
    </xdr:from>
    <xdr:to>
      <xdr:col>12</xdr:col>
      <xdr:colOff>523875</xdr:colOff>
      <xdr:row>22</xdr:row>
      <xdr:rowOff>123825</xdr:rowOff>
    </xdr:to>
    <xdr:sp macro="" textlink="">
      <xdr:nvSpPr>
        <xdr:cNvPr id="2115" name="AutoShape 67"/>
        <xdr:cNvSpPr>
          <a:spLocks/>
        </xdr:cNvSpPr>
      </xdr:nvSpPr>
      <xdr:spPr bwMode="auto">
        <a:xfrm rot="-16200000" flipH="1" flipV="1">
          <a:off x="6834187" y="719138"/>
          <a:ext cx="219075" cy="4629150"/>
        </a:xfrm>
        <a:prstGeom prst="leftBrace">
          <a:avLst>
            <a:gd name="adj1" fmla="val 176087"/>
            <a:gd name="adj2" fmla="val 41148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561975</xdr:colOff>
      <xdr:row>19</xdr:row>
      <xdr:rowOff>95250</xdr:rowOff>
    </xdr:from>
    <xdr:to>
      <xdr:col>6</xdr:col>
      <xdr:colOff>561975</xdr:colOff>
      <xdr:row>21</xdr:row>
      <xdr:rowOff>19050</xdr:rowOff>
    </xdr:to>
    <xdr:sp macro="" textlink="">
      <xdr:nvSpPr>
        <xdr:cNvPr id="2116" name="Line 68"/>
        <xdr:cNvSpPr>
          <a:spLocks noChangeShapeType="1"/>
        </xdr:cNvSpPr>
      </xdr:nvSpPr>
      <xdr:spPr bwMode="auto">
        <a:xfrm rot="5400000">
          <a:off x="5514975" y="237172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295275</xdr:colOff>
      <xdr:row>19</xdr:row>
      <xdr:rowOff>114300</xdr:rowOff>
    </xdr:from>
    <xdr:to>
      <xdr:col>12</xdr:col>
      <xdr:colOff>400050</xdr:colOff>
      <xdr:row>19</xdr:row>
      <xdr:rowOff>114300</xdr:rowOff>
    </xdr:to>
    <xdr:sp macro="" textlink="">
      <xdr:nvSpPr>
        <xdr:cNvPr id="2125" name="Line 77"/>
        <xdr:cNvSpPr>
          <a:spLocks noChangeShapeType="1"/>
        </xdr:cNvSpPr>
      </xdr:nvSpPr>
      <xdr:spPr bwMode="auto">
        <a:xfrm>
          <a:off x="4762500" y="2266950"/>
          <a:ext cx="437197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180975</xdr:colOff>
      <xdr:row>17</xdr:row>
      <xdr:rowOff>19050</xdr:rowOff>
    </xdr:from>
    <xdr:to>
      <xdr:col>12</xdr:col>
      <xdr:colOff>523875</xdr:colOff>
      <xdr:row>19</xdr:row>
      <xdr:rowOff>19050</xdr:rowOff>
    </xdr:to>
    <xdr:sp macro="" textlink="">
      <xdr:nvSpPr>
        <xdr:cNvPr id="2121" name="Rectangle 73"/>
        <xdr:cNvSpPr>
          <a:spLocks noChangeArrowheads="1"/>
        </xdr:cNvSpPr>
      </xdr:nvSpPr>
      <xdr:spPr bwMode="auto">
        <a:xfrm>
          <a:off x="4648200" y="1847850"/>
          <a:ext cx="46101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CA" sz="800" b="0" i="1" u="none" strike="noStrike" baseline="0">
              <a:solidFill>
                <a:srgbClr val="333333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209550</xdr:colOff>
      <xdr:row>17</xdr:row>
      <xdr:rowOff>19050</xdr:rowOff>
    </xdr:from>
    <xdr:to>
      <xdr:col>12</xdr:col>
      <xdr:colOff>523875</xdr:colOff>
      <xdr:row>19</xdr:row>
      <xdr:rowOff>19050</xdr:rowOff>
    </xdr:to>
    <xdr:sp macro="" textlink="">
      <xdr:nvSpPr>
        <xdr:cNvPr id="2122" name="Rectangle 74" descr="20%"/>
        <xdr:cNvSpPr>
          <a:spLocks noChangeArrowheads="1"/>
        </xdr:cNvSpPr>
      </xdr:nvSpPr>
      <xdr:spPr bwMode="auto">
        <a:xfrm rot="5400000">
          <a:off x="8329613" y="1243012"/>
          <a:ext cx="323850" cy="1533525"/>
        </a:xfrm>
        <a:prstGeom prst="rect">
          <a:avLst/>
        </a:prstGeom>
        <a:pattFill prst="pct20">
          <a:fgClr>
            <a:srgbClr val="000000">
              <a:alpha val="35001"/>
            </a:srgbClr>
          </a:fgClr>
          <a:bgClr>
            <a:srgbClr val="FFFFFF">
              <a:alpha val="35001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000" b="0" i="1" u="none" strike="noStrike" baseline="0">
              <a:solidFill>
                <a:srgbClr val="808080"/>
              </a:solidFill>
              <a:latin typeface="Arial"/>
              <a:cs typeface="Arial"/>
            </a:rPr>
            <a:t>Anoxic</a:t>
          </a:r>
        </a:p>
      </xdr:txBody>
    </xdr:sp>
    <xdr:clientData/>
  </xdr:twoCellAnchor>
  <xdr:twoCellAnchor>
    <xdr:from>
      <xdr:col>5</xdr:col>
      <xdr:colOff>247650</xdr:colOff>
      <xdr:row>17</xdr:row>
      <xdr:rowOff>85725</xdr:rowOff>
    </xdr:from>
    <xdr:to>
      <xdr:col>12</xdr:col>
      <xdr:colOff>352425</xdr:colOff>
      <xdr:row>17</xdr:row>
      <xdr:rowOff>85725</xdr:rowOff>
    </xdr:to>
    <xdr:sp macro="" textlink="">
      <xdr:nvSpPr>
        <xdr:cNvPr id="2077" name="Line 29"/>
        <xdr:cNvSpPr>
          <a:spLocks noChangeShapeType="1"/>
        </xdr:cNvSpPr>
      </xdr:nvSpPr>
      <xdr:spPr bwMode="auto">
        <a:xfrm>
          <a:off x="4714875" y="1914525"/>
          <a:ext cx="437197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447675</xdr:colOff>
      <xdr:row>17</xdr:row>
      <xdr:rowOff>76200</xdr:rowOff>
    </xdr:from>
    <xdr:to>
      <xdr:col>13</xdr:col>
      <xdr:colOff>104775</xdr:colOff>
      <xdr:row>17</xdr:row>
      <xdr:rowOff>76200</xdr:rowOff>
    </xdr:to>
    <xdr:sp macro="" textlink="">
      <xdr:nvSpPr>
        <xdr:cNvPr id="2126" name="Line 78"/>
        <xdr:cNvSpPr>
          <a:spLocks noChangeShapeType="1"/>
        </xdr:cNvSpPr>
      </xdr:nvSpPr>
      <xdr:spPr bwMode="auto">
        <a:xfrm rot="5400000">
          <a:off x="9348788" y="1738312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485775</xdr:colOff>
      <xdr:row>18</xdr:row>
      <xdr:rowOff>38100</xdr:rowOff>
    </xdr:from>
    <xdr:to>
      <xdr:col>13</xdr:col>
      <xdr:colOff>247650</xdr:colOff>
      <xdr:row>18</xdr:row>
      <xdr:rowOff>38100</xdr:rowOff>
    </xdr:to>
    <xdr:sp macro="" textlink="">
      <xdr:nvSpPr>
        <xdr:cNvPr id="2127" name="Line 79"/>
        <xdr:cNvSpPr>
          <a:spLocks noChangeShapeType="1"/>
        </xdr:cNvSpPr>
      </xdr:nvSpPr>
      <xdr:spPr bwMode="auto">
        <a:xfrm flipH="1">
          <a:off x="9220200" y="2028825"/>
          <a:ext cx="438150" cy="0"/>
        </a:xfrm>
        <a:prstGeom prst="line">
          <a:avLst/>
        </a:prstGeom>
        <a:noFill/>
        <a:ln w="9525">
          <a:solidFill>
            <a:srgbClr val="8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180975</xdr:colOff>
      <xdr:row>15</xdr:row>
      <xdr:rowOff>38100</xdr:rowOff>
    </xdr:from>
    <xdr:to>
      <xdr:col>12</xdr:col>
      <xdr:colOff>523875</xdr:colOff>
      <xdr:row>17</xdr:row>
      <xdr:rowOff>19050</xdr:rowOff>
    </xdr:to>
    <xdr:sp macro="" textlink="">
      <xdr:nvSpPr>
        <xdr:cNvPr id="2130" name="Rectangle 82"/>
        <xdr:cNvSpPr>
          <a:spLocks noChangeArrowheads="1"/>
        </xdr:cNvSpPr>
      </xdr:nvSpPr>
      <xdr:spPr bwMode="auto">
        <a:xfrm>
          <a:off x="4648200" y="1524000"/>
          <a:ext cx="46101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CA" sz="800" b="0" i="1" u="none" strike="noStrike" baseline="0">
              <a:solidFill>
                <a:srgbClr val="333333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10</xdr:col>
      <xdr:colOff>209550</xdr:colOff>
      <xdr:row>15</xdr:row>
      <xdr:rowOff>38100</xdr:rowOff>
    </xdr:from>
    <xdr:to>
      <xdr:col>12</xdr:col>
      <xdr:colOff>523875</xdr:colOff>
      <xdr:row>17</xdr:row>
      <xdr:rowOff>19050</xdr:rowOff>
    </xdr:to>
    <xdr:sp macro="" textlink="">
      <xdr:nvSpPr>
        <xdr:cNvPr id="2131" name="Rectangle 83" descr="20%"/>
        <xdr:cNvSpPr>
          <a:spLocks noChangeArrowheads="1"/>
        </xdr:cNvSpPr>
      </xdr:nvSpPr>
      <xdr:spPr bwMode="auto">
        <a:xfrm rot="5400000">
          <a:off x="8329613" y="919162"/>
          <a:ext cx="323850" cy="1533525"/>
        </a:xfrm>
        <a:prstGeom prst="rect">
          <a:avLst/>
        </a:prstGeom>
        <a:pattFill prst="pct20">
          <a:fgClr>
            <a:srgbClr val="000000">
              <a:alpha val="35001"/>
            </a:srgbClr>
          </a:fgClr>
          <a:bgClr>
            <a:srgbClr val="FFFFFF">
              <a:alpha val="35001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000" b="0" i="1" u="none" strike="noStrike" baseline="0">
              <a:solidFill>
                <a:srgbClr val="808080"/>
              </a:solidFill>
              <a:latin typeface="Arial"/>
              <a:cs typeface="Arial"/>
            </a:rPr>
            <a:t>Anoxic</a:t>
          </a:r>
        </a:p>
      </xdr:txBody>
    </xdr:sp>
    <xdr:clientData/>
  </xdr:twoCellAnchor>
  <xdr:twoCellAnchor>
    <xdr:from>
      <xdr:col>5</xdr:col>
      <xdr:colOff>247650</xdr:colOff>
      <xdr:row>15</xdr:row>
      <xdr:rowOff>104775</xdr:rowOff>
    </xdr:from>
    <xdr:to>
      <xdr:col>12</xdr:col>
      <xdr:colOff>352425</xdr:colOff>
      <xdr:row>15</xdr:row>
      <xdr:rowOff>104775</xdr:rowOff>
    </xdr:to>
    <xdr:sp macro="" textlink="">
      <xdr:nvSpPr>
        <xdr:cNvPr id="2134" name="Line 86"/>
        <xdr:cNvSpPr>
          <a:spLocks noChangeShapeType="1"/>
        </xdr:cNvSpPr>
      </xdr:nvSpPr>
      <xdr:spPr bwMode="auto">
        <a:xfrm>
          <a:off x="4714875" y="1590675"/>
          <a:ext cx="437197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447675</xdr:colOff>
      <xdr:row>15</xdr:row>
      <xdr:rowOff>95250</xdr:rowOff>
    </xdr:from>
    <xdr:to>
      <xdr:col>13</xdr:col>
      <xdr:colOff>104775</xdr:colOff>
      <xdr:row>15</xdr:row>
      <xdr:rowOff>95250</xdr:rowOff>
    </xdr:to>
    <xdr:sp macro="" textlink="">
      <xdr:nvSpPr>
        <xdr:cNvPr id="2135" name="Line 87"/>
        <xdr:cNvSpPr>
          <a:spLocks noChangeShapeType="1"/>
        </xdr:cNvSpPr>
      </xdr:nvSpPr>
      <xdr:spPr bwMode="auto">
        <a:xfrm rot="5400000">
          <a:off x="9348788" y="1414462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485775</xdr:colOff>
      <xdr:row>16</xdr:row>
      <xdr:rowOff>47625</xdr:rowOff>
    </xdr:from>
    <xdr:to>
      <xdr:col>13</xdr:col>
      <xdr:colOff>247650</xdr:colOff>
      <xdr:row>16</xdr:row>
      <xdr:rowOff>47625</xdr:rowOff>
    </xdr:to>
    <xdr:sp macro="" textlink="">
      <xdr:nvSpPr>
        <xdr:cNvPr id="2136" name="Line 88"/>
        <xdr:cNvSpPr>
          <a:spLocks noChangeShapeType="1"/>
        </xdr:cNvSpPr>
      </xdr:nvSpPr>
      <xdr:spPr bwMode="auto">
        <a:xfrm flipH="1">
          <a:off x="9220200" y="1704975"/>
          <a:ext cx="438150" cy="0"/>
        </a:xfrm>
        <a:prstGeom prst="line">
          <a:avLst/>
        </a:prstGeom>
        <a:noFill/>
        <a:ln w="9525">
          <a:solidFill>
            <a:srgbClr val="8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180975</xdr:colOff>
      <xdr:row>13</xdr:row>
      <xdr:rowOff>38100</xdr:rowOff>
    </xdr:from>
    <xdr:to>
      <xdr:col>12</xdr:col>
      <xdr:colOff>523875</xdr:colOff>
      <xdr:row>15</xdr:row>
      <xdr:rowOff>38100</xdr:rowOff>
    </xdr:to>
    <xdr:sp macro="" textlink="">
      <xdr:nvSpPr>
        <xdr:cNvPr id="2138" name="Rectangle 90"/>
        <xdr:cNvSpPr>
          <a:spLocks noChangeArrowheads="1"/>
        </xdr:cNvSpPr>
      </xdr:nvSpPr>
      <xdr:spPr bwMode="auto">
        <a:xfrm>
          <a:off x="4648200" y="1200150"/>
          <a:ext cx="46101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CA" sz="800" b="0" i="1" u="none" strike="noStrike" baseline="0">
              <a:solidFill>
                <a:srgbClr val="333333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10</xdr:col>
      <xdr:colOff>209550</xdr:colOff>
      <xdr:row>13</xdr:row>
      <xdr:rowOff>38100</xdr:rowOff>
    </xdr:from>
    <xdr:to>
      <xdr:col>12</xdr:col>
      <xdr:colOff>523875</xdr:colOff>
      <xdr:row>15</xdr:row>
      <xdr:rowOff>38100</xdr:rowOff>
    </xdr:to>
    <xdr:sp macro="" textlink="">
      <xdr:nvSpPr>
        <xdr:cNvPr id="2139" name="Rectangle 91" descr="20%"/>
        <xdr:cNvSpPr>
          <a:spLocks noChangeArrowheads="1"/>
        </xdr:cNvSpPr>
      </xdr:nvSpPr>
      <xdr:spPr bwMode="auto">
        <a:xfrm rot="5400000">
          <a:off x="8329613" y="595312"/>
          <a:ext cx="323850" cy="1533525"/>
        </a:xfrm>
        <a:prstGeom prst="rect">
          <a:avLst/>
        </a:prstGeom>
        <a:pattFill prst="pct20">
          <a:fgClr>
            <a:srgbClr val="000000">
              <a:alpha val="35001"/>
            </a:srgbClr>
          </a:fgClr>
          <a:bgClr>
            <a:srgbClr val="FFFFFF">
              <a:alpha val="35001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000" b="0" i="1" u="none" strike="noStrike" baseline="0">
              <a:solidFill>
                <a:srgbClr val="808080"/>
              </a:solidFill>
              <a:latin typeface="Arial"/>
              <a:cs typeface="Arial"/>
            </a:rPr>
            <a:t>Anoxic</a:t>
          </a:r>
        </a:p>
      </xdr:txBody>
    </xdr:sp>
    <xdr:clientData/>
  </xdr:twoCellAnchor>
  <xdr:twoCellAnchor>
    <xdr:from>
      <xdr:col>5</xdr:col>
      <xdr:colOff>247650</xdr:colOff>
      <xdr:row>13</xdr:row>
      <xdr:rowOff>104775</xdr:rowOff>
    </xdr:from>
    <xdr:to>
      <xdr:col>12</xdr:col>
      <xdr:colOff>352425</xdr:colOff>
      <xdr:row>13</xdr:row>
      <xdr:rowOff>104775</xdr:rowOff>
    </xdr:to>
    <xdr:sp macro="" textlink="">
      <xdr:nvSpPr>
        <xdr:cNvPr id="2142" name="Line 94"/>
        <xdr:cNvSpPr>
          <a:spLocks noChangeShapeType="1"/>
        </xdr:cNvSpPr>
      </xdr:nvSpPr>
      <xdr:spPr bwMode="auto">
        <a:xfrm>
          <a:off x="4714875" y="1266825"/>
          <a:ext cx="437197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447675</xdr:colOff>
      <xdr:row>13</xdr:row>
      <xdr:rowOff>95250</xdr:rowOff>
    </xdr:from>
    <xdr:to>
      <xdr:col>13</xdr:col>
      <xdr:colOff>104775</xdr:colOff>
      <xdr:row>13</xdr:row>
      <xdr:rowOff>95250</xdr:rowOff>
    </xdr:to>
    <xdr:sp macro="" textlink="">
      <xdr:nvSpPr>
        <xdr:cNvPr id="2143" name="Line 95"/>
        <xdr:cNvSpPr>
          <a:spLocks noChangeShapeType="1"/>
        </xdr:cNvSpPr>
      </xdr:nvSpPr>
      <xdr:spPr bwMode="auto">
        <a:xfrm rot="5400000">
          <a:off x="9348788" y="1090612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485775</xdr:colOff>
      <xdr:row>14</xdr:row>
      <xdr:rowOff>57150</xdr:rowOff>
    </xdr:from>
    <xdr:to>
      <xdr:col>13</xdr:col>
      <xdr:colOff>247650</xdr:colOff>
      <xdr:row>14</xdr:row>
      <xdr:rowOff>57150</xdr:rowOff>
    </xdr:to>
    <xdr:sp macro="" textlink="">
      <xdr:nvSpPr>
        <xdr:cNvPr id="2144" name="Line 96"/>
        <xdr:cNvSpPr>
          <a:spLocks noChangeShapeType="1"/>
        </xdr:cNvSpPr>
      </xdr:nvSpPr>
      <xdr:spPr bwMode="auto">
        <a:xfrm flipH="1">
          <a:off x="9220200" y="1381125"/>
          <a:ext cx="438150" cy="0"/>
        </a:xfrm>
        <a:prstGeom prst="line">
          <a:avLst/>
        </a:prstGeom>
        <a:noFill/>
        <a:ln w="9525">
          <a:solidFill>
            <a:srgbClr val="8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180975</xdr:colOff>
      <xdr:row>11</xdr:row>
      <xdr:rowOff>38100</xdr:rowOff>
    </xdr:from>
    <xdr:to>
      <xdr:col>12</xdr:col>
      <xdr:colOff>523875</xdr:colOff>
      <xdr:row>13</xdr:row>
      <xdr:rowOff>38100</xdr:rowOff>
    </xdr:to>
    <xdr:sp macro="" textlink="">
      <xdr:nvSpPr>
        <xdr:cNvPr id="2146" name="Rectangle 98"/>
        <xdr:cNvSpPr>
          <a:spLocks noChangeArrowheads="1"/>
        </xdr:cNvSpPr>
      </xdr:nvSpPr>
      <xdr:spPr bwMode="auto">
        <a:xfrm>
          <a:off x="4648200" y="876300"/>
          <a:ext cx="46101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CA" sz="800" b="0" i="1" u="none" strike="noStrike" baseline="0">
              <a:solidFill>
                <a:srgbClr val="333333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10</xdr:col>
      <xdr:colOff>209550</xdr:colOff>
      <xdr:row>11</xdr:row>
      <xdr:rowOff>38100</xdr:rowOff>
    </xdr:from>
    <xdr:to>
      <xdr:col>12</xdr:col>
      <xdr:colOff>523875</xdr:colOff>
      <xdr:row>13</xdr:row>
      <xdr:rowOff>38100</xdr:rowOff>
    </xdr:to>
    <xdr:sp macro="" textlink="">
      <xdr:nvSpPr>
        <xdr:cNvPr id="2147" name="Rectangle 99" descr="20%"/>
        <xdr:cNvSpPr>
          <a:spLocks noChangeArrowheads="1"/>
        </xdr:cNvSpPr>
      </xdr:nvSpPr>
      <xdr:spPr bwMode="auto">
        <a:xfrm rot="5400000">
          <a:off x="8329613" y="271462"/>
          <a:ext cx="323850" cy="1533525"/>
        </a:xfrm>
        <a:prstGeom prst="rect">
          <a:avLst/>
        </a:prstGeom>
        <a:pattFill prst="pct20">
          <a:fgClr>
            <a:srgbClr val="000000">
              <a:alpha val="35001"/>
            </a:srgbClr>
          </a:fgClr>
          <a:bgClr>
            <a:srgbClr val="FFFFFF">
              <a:alpha val="35001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000" b="0" i="1" u="none" strike="noStrike" baseline="0">
              <a:solidFill>
                <a:srgbClr val="808080"/>
              </a:solidFill>
              <a:latin typeface="Arial"/>
              <a:cs typeface="Arial"/>
            </a:rPr>
            <a:t>Anoxic</a:t>
          </a:r>
        </a:p>
      </xdr:txBody>
    </xdr:sp>
    <xdr:clientData/>
  </xdr:twoCellAnchor>
  <xdr:twoCellAnchor>
    <xdr:from>
      <xdr:col>5</xdr:col>
      <xdr:colOff>247650</xdr:colOff>
      <xdr:row>11</xdr:row>
      <xdr:rowOff>104775</xdr:rowOff>
    </xdr:from>
    <xdr:to>
      <xdr:col>12</xdr:col>
      <xdr:colOff>352425</xdr:colOff>
      <xdr:row>11</xdr:row>
      <xdr:rowOff>104775</xdr:rowOff>
    </xdr:to>
    <xdr:sp macro="" textlink="">
      <xdr:nvSpPr>
        <xdr:cNvPr id="2150" name="Line 102"/>
        <xdr:cNvSpPr>
          <a:spLocks noChangeShapeType="1"/>
        </xdr:cNvSpPr>
      </xdr:nvSpPr>
      <xdr:spPr bwMode="auto">
        <a:xfrm>
          <a:off x="4714875" y="942975"/>
          <a:ext cx="437197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447675</xdr:colOff>
      <xdr:row>11</xdr:row>
      <xdr:rowOff>95250</xdr:rowOff>
    </xdr:from>
    <xdr:to>
      <xdr:col>13</xdr:col>
      <xdr:colOff>104775</xdr:colOff>
      <xdr:row>11</xdr:row>
      <xdr:rowOff>95250</xdr:rowOff>
    </xdr:to>
    <xdr:sp macro="" textlink="">
      <xdr:nvSpPr>
        <xdr:cNvPr id="2151" name="Line 103"/>
        <xdr:cNvSpPr>
          <a:spLocks noChangeShapeType="1"/>
        </xdr:cNvSpPr>
      </xdr:nvSpPr>
      <xdr:spPr bwMode="auto">
        <a:xfrm rot="5400000">
          <a:off x="9348788" y="766762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485775</xdr:colOff>
      <xdr:row>12</xdr:row>
      <xdr:rowOff>57150</xdr:rowOff>
    </xdr:from>
    <xdr:to>
      <xdr:col>13</xdr:col>
      <xdr:colOff>247650</xdr:colOff>
      <xdr:row>12</xdr:row>
      <xdr:rowOff>57150</xdr:rowOff>
    </xdr:to>
    <xdr:sp macro="" textlink="">
      <xdr:nvSpPr>
        <xdr:cNvPr id="2152" name="Line 104"/>
        <xdr:cNvSpPr>
          <a:spLocks noChangeShapeType="1"/>
        </xdr:cNvSpPr>
      </xdr:nvSpPr>
      <xdr:spPr bwMode="auto">
        <a:xfrm flipH="1">
          <a:off x="9220200" y="1057275"/>
          <a:ext cx="438150" cy="0"/>
        </a:xfrm>
        <a:prstGeom prst="line">
          <a:avLst/>
        </a:prstGeom>
        <a:noFill/>
        <a:ln w="9525">
          <a:solidFill>
            <a:srgbClr val="8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180975</xdr:colOff>
      <xdr:row>9</xdr:row>
      <xdr:rowOff>57150</xdr:rowOff>
    </xdr:from>
    <xdr:to>
      <xdr:col>12</xdr:col>
      <xdr:colOff>523875</xdr:colOff>
      <xdr:row>11</xdr:row>
      <xdr:rowOff>47625</xdr:rowOff>
    </xdr:to>
    <xdr:sp macro="" textlink="">
      <xdr:nvSpPr>
        <xdr:cNvPr id="2154" name="Rectangle 106"/>
        <xdr:cNvSpPr>
          <a:spLocks noChangeArrowheads="1"/>
        </xdr:cNvSpPr>
      </xdr:nvSpPr>
      <xdr:spPr bwMode="auto">
        <a:xfrm>
          <a:off x="4648200" y="561975"/>
          <a:ext cx="46101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CA" sz="800" b="0" i="1" u="none" strike="noStrike" baseline="0">
              <a:solidFill>
                <a:srgbClr val="C0C0C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8</xdr:col>
      <xdr:colOff>381000</xdr:colOff>
      <xdr:row>17</xdr:row>
      <xdr:rowOff>57150</xdr:rowOff>
    </xdr:from>
    <xdr:to>
      <xdr:col>8</xdr:col>
      <xdr:colOff>381000</xdr:colOff>
      <xdr:row>18</xdr:row>
      <xdr:rowOff>142875</xdr:rowOff>
    </xdr:to>
    <xdr:sp macro="" textlink="">
      <xdr:nvSpPr>
        <xdr:cNvPr id="2161" name="Line 113"/>
        <xdr:cNvSpPr>
          <a:spLocks noChangeShapeType="1"/>
        </xdr:cNvSpPr>
      </xdr:nvSpPr>
      <xdr:spPr bwMode="auto">
        <a:xfrm rot="5400000">
          <a:off x="6553200" y="200977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17</xdr:row>
      <xdr:rowOff>57150</xdr:rowOff>
    </xdr:from>
    <xdr:to>
      <xdr:col>6</xdr:col>
      <xdr:colOff>561975</xdr:colOff>
      <xdr:row>18</xdr:row>
      <xdr:rowOff>142875</xdr:rowOff>
    </xdr:to>
    <xdr:sp macro="" textlink="">
      <xdr:nvSpPr>
        <xdr:cNvPr id="2162" name="Line 114"/>
        <xdr:cNvSpPr>
          <a:spLocks noChangeShapeType="1"/>
        </xdr:cNvSpPr>
      </xdr:nvSpPr>
      <xdr:spPr bwMode="auto">
        <a:xfrm rot="5400000">
          <a:off x="5514975" y="200977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381000</xdr:colOff>
      <xdr:row>15</xdr:row>
      <xdr:rowOff>76200</xdr:rowOff>
    </xdr:from>
    <xdr:to>
      <xdr:col>8</xdr:col>
      <xdr:colOff>381000</xdr:colOff>
      <xdr:row>16</xdr:row>
      <xdr:rowOff>152400</xdr:rowOff>
    </xdr:to>
    <xdr:sp macro="" textlink="">
      <xdr:nvSpPr>
        <xdr:cNvPr id="2163" name="Line 115"/>
        <xdr:cNvSpPr>
          <a:spLocks noChangeShapeType="1"/>
        </xdr:cNvSpPr>
      </xdr:nvSpPr>
      <xdr:spPr bwMode="auto">
        <a:xfrm rot="5400000">
          <a:off x="6553200" y="168592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15</xdr:row>
      <xdr:rowOff>76200</xdr:rowOff>
    </xdr:from>
    <xdr:to>
      <xdr:col>6</xdr:col>
      <xdr:colOff>561975</xdr:colOff>
      <xdr:row>16</xdr:row>
      <xdr:rowOff>152400</xdr:rowOff>
    </xdr:to>
    <xdr:sp macro="" textlink="">
      <xdr:nvSpPr>
        <xdr:cNvPr id="2164" name="Line 116"/>
        <xdr:cNvSpPr>
          <a:spLocks noChangeShapeType="1"/>
        </xdr:cNvSpPr>
      </xdr:nvSpPr>
      <xdr:spPr bwMode="auto">
        <a:xfrm rot="5400000">
          <a:off x="5514975" y="168592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381000</xdr:colOff>
      <xdr:row>13</xdr:row>
      <xdr:rowOff>76200</xdr:rowOff>
    </xdr:from>
    <xdr:to>
      <xdr:col>8</xdr:col>
      <xdr:colOff>381000</xdr:colOff>
      <xdr:row>15</xdr:row>
      <xdr:rowOff>0</xdr:rowOff>
    </xdr:to>
    <xdr:sp macro="" textlink="">
      <xdr:nvSpPr>
        <xdr:cNvPr id="2165" name="Line 117"/>
        <xdr:cNvSpPr>
          <a:spLocks noChangeShapeType="1"/>
        </xdr:cNvSpPr>
      </xdr:nvSpPr>
      <xdr:spPr bwMode="auto">
        <a:xfrm rot="5400000">
          <a:off x="6553200" y="136207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13</xdr:row>
      <xdr:rowOff>76200</xdr:rowOff>
    </xdr:from>
    <xdr:to>
      <xdr:col>6</xdr:col>
      <xdr:colOff>561975</xdr:colOff>
      <xdr:row>15</xdr:row>
      <xdr:rowOff>0</xdr:rowOff>
    </xdr:to>
    <xdr:sp macro="" textlink="">
      <xdr:nvSpPr>
        <xdr:cNvPr id="2166" name="Line 118"/>
        <xdr:cNvSpPr>
          <a:spLocks noChangeShapeType="1"/>
        </xdr:cNvSpPr>
      </xdr:nvSpPr>
      <xdr:spPr bwMode="auto">
        <a:xfrm rot="5400000">
          <a:off x="5514975" y="136207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381000</xdr:colOff>
      <xdr:row>11</xdr:row>
      <xdr:rowOff>76200</xdr:rowOff>
    </xdr:from>
    <xdr:to>
      <xdr:col>8</xdr:col>
      <xdr:colOff>381000</xdr:colOff>
      <xdr:row>13</xdr:row>
      <xdr:rowOff>0</xdr:rowOff>
    </xdr:to>
    <xdr:sp macro="" textlink="">
      <xdr:nvSpPr>
        <xdr:cNvPr id="2167" name="Line 119"/>
        <xdr:cNvSpPr>
          <a:spLocks noChangeShapeType="1"/>
        </xdr:cNvSpPr>
      </xdr:nvSpPr>
      <xdr:spPr bwMode="auto">
        <a:xfrm rot="5400000">
          <a:off x="6553200" y="103822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11</xdr:row>
      <xdr:rowOff>76200</xdr:rowOff>
    </xdr:from>
    <xdr:to>
      <xdr:col>6</xdr:col>
      <xdr:colOff>561975</xdr:colOff>
      <xdr:row>13</xdr:row>
      <xdr:rowOff>0</xdr:rowOff>
    </xdr:to>
    <xdr:sp macro="" textlink="">
      <xdr:nvSpPr>
        <xdr:cNvPr id="2168" name="Line 120"/>
        <xdr:cNvSpPr>
          <a:spLocks noChangeShapeType="1"/>
        </xdr:cNvSpPr>
      </xdr:nvSpPr>
      <xdr:spPr bwMode="auto">
        <a:xfrm rot="5400000">
          <a:off x="5514975" y="1038225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371475</xdr:colOff>
      <xdr:row>19</xdr:row>
      <xdr:rowOff>47625</xdr:rowOff>
    </xdr:from>
    <xdr:to>
      <xdr:col>10</xdr:col>
      <xdr:colOff>190500</xdr:colOff>
      <xdr:row>21</xdr:row>
      <xdr:rowOff>9525</xdr:rowOff>
    </xdr:to>
    <xdr:sp macro="" textlink="">
      <xdr:nvSpPr>
        <xdr:cNvPr id="2169" name="Rectangle 121"/>
        <xdr:cNvSpPr>
          <a:spLocks noChangeArrowheads="1"/>
        </xdr:cNvSpPr>
      </xdr:nvSpPr>
      <xdr:spPr bwMode="auto">
        <a:xfrm>
          <a:off x="6667500" y="2200275"/>
          <a:ext cx="1038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000" b="0" i="1" u="none" strike="noStrike" baseline="0">
              <a:solidFill>
                <a:srgbClr val="969696"/>
              </a:solidFill>
              <a:latin typeface="Arial"/>
              <a:cs typeface="Arial"/>
            </a:rPr>
            <a:t>Zone A</a:t>
          </a:r>
        </a:p>
      </xdr:txBody>
    </xdr:sp>
    <xdr:clientData/>
  </xdr:twoCellAnchor>
  <xdr:twoCellAnchor>
    <xdr:from>
      <xdr:col>6</xdr:col>
      <xdr:colOff>533400</xdr:colOff>
      <xdr:row>19</xdr:row>
      <xdr:rowOff>47625</xdr:rowOff>
    </xdr:from>
    <xdr:to>
      <xdr:col>8</xdr:col>
      <xdr:colOff>352425</xdr:colOff>
      <xdr:row>21</xdr:row>
      <xdr:rowOff>9525</xdr:rowOff>
    </xdr:to>
    <xdr:sp macro="" textlink="">
      <xdr:nvSpPr>
        <xdr:cNvPr id="2170" name="Rectangle 122"/>
        <xdr:cNvSpPr>
          <a:spLocks noChangeArrowheads="1"/>
        </xdr:cNvSpPr>
      </xdr:nvSpPr>
      <xdr:spPr bwMode="auto">
        <a:xfrm>
          <a:off x="5610225" y="2200275"/>
          <a:ext cx="1038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000" b="0" i="1" u="none" strike="noStrike" baseline="0">
              <a:solidFill>
                <a:srgbClr val="969696"/>
              </a:solidFill>
              <a:latin typeface="Arial"/>
              <a:cs typeface="Arial"/>
            </a:rPr>
            <a:t>Zone B</a:t>
          </a:r>
        </a:p>
      </xdr:txBody>
    </xdr:sp>
    <xdr:clientData/>
  </xdr:twoCellAnchor>
  <xdr:twoCellAnchor>
    <xdr:from>
      <xdr:col>5</xdr:col>
      <xdr:colOff>323850</xdr:colOff>
      <xdr:row>19</xdr:row>
      <xdr:rowOff>47625</xdr:rowOff>
    </xdr:from>
    <xdr:to>
      <xdr:col>7</xdr:col>
      <xdr:colOff>142875</xdr:colOff>
      <xdr:row>21</xdr:row>
      <xdr:rowOff>9525</xdr:rowOff>
    </xdr:to>
    <xdr:sp macro="" textlink="">
      <xdr:nvSpPr>
        <xdr:cNvPr id="2171" name="Rectangle 123"/>
        <xdr:cNvSpPr>
          <a:spLocks noChangeArrowheads="1"/>
        </xdr:cNvSpPr>
      </xdr:nvSpPr>
      <xdr:spPr bwMode="auto">
        <a:xfrm>
          <a:off x="4791075" y="2200275"/>
          <a:ext cx="1038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1000" b="0" i="1" u="none" strike="noStrike" baseline="0">
              <a:solidFill>
                <a:srgbClr val="969696"/>
              </a:solidFill>
              <a:latin typeface="Arial"/>
              <a:cs typeface="Arial"/>
            </a:rPr>
            <a:t>Zone 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tabSelected="1" workbookViewId="0">
      <selection activeCell="B13" sqref="B13"/>
    </sheetView>
  </sheetViews>
  <sheetFormatPr defaultRowHeight="12.75"/>
  <cols>
    <col min="1" max="1" width="4.42578125" customWidth="1"/>
    <col min="2" max="2" width="35.140625" bestFit="1" customWidth="1"/>
    <col min="3" max="3" width="12" customWidth="1"/>
    <col min="5" max="5" width="11.28515625" customWidth="1"/>
    <col min="6" max="6" width="16.7109375" customWidth="1"/>
    <col min="13" max="13" width="10.140625" customWidth="1"/>
    <col min="20" max="20" width="9.5703125" bestFit="1" customWidth="1"/>
    <col min="21" max="21" width="7.42578125" bestFit="1" customWidth="1"/>
    <col min="22" max="22" width="12" bestFit="1" customWidth="1"/>
    <col min="23" max="23" width="12" customWidth="1"/>
  </cols>
  <sheetData>
    <row r="1" spans="1:29" ht="18">
      <c r="A1" s="78" t="s">
        <v>112</v>
      </c>
      <c r="H1" s="3"/>
      <c r="I1" s="3"/>
    </row>
    <row r="2" spans="1:29" ht="13.5" customHeight="1">
      <c r="A2" s="78"/>
      <c r="H2" s="3"/>
      <c r="I2" s="3"/>
      <c r="J2" s="115"/>
      <c r="K2" s="73" t="s">
        <v>113</v>
      </c>
    </row>
    <row r="3" spans="1:29" ht="13.5" customHeight="1">
      <c r="A3" s="78"/>
      <c r="H3" s="3"/>
      <c r="I3" s="3"/>
      <c r="J3" s="116"/>
      <c r="K3" s="73" t="s">
        <v>114</v>
      </c>
    </row>
    <row r="4" spans="1:29" ht="15.75">
      <c r="A4" s="77" t="s">
        <v>107</v>
      </c>
      <c r="H4" s="3"/>
      <c r="I4" s="3"/>
      <c r="J4" s="117"/>
      <c r="K4" s="73" t="s">
        <v>115</v>
      </c>
    </row>
    <row r="5" spans="1:29">
      <c r="A5" s="73" t="s">
        <v>108</v>
      </c>
      <c r="H5" s="3"/>
      <c r="I5" s="3"/>
    </row>
    <row r="6" spans="1:29" s="73" customFormat="1">
      <c r="A6" s="118" t="s">
        <v>116</v>
      </c>
      <c r="H6" s="74"/>
      <c r="I6" s="74"/>
      <c r="AC6" s="73" t="s">
        <v>17</v>
      </c>
    </row>
    <row r="7" spans="1:29" ht="13.5" thickBot="1">
      <c r="F7" s="98" t="s">
        <v>111</v>
      </c>
      <c r="H7" s="8"/>
      <c r="I7" s="8"/>
      <c r="AC7" s="73" t="s">
        <v>104</v>
      </c>
    </row>
    <row r="8" spans="1:29" ht="13.5" thickBot="1">
      <c r="A8" s="10"/>
      <c r="B8" s="11" t="s">
        <v>82</v>
      </c>
      <c r="C8" s="12"/>
      <c r="D8" s="13"/>
      <c r="F8" s="14"/>
      <c r="G8" s="64" t="s">
        <v>83</v>
      </c>
      <c r="H8" s="79"/>
      <c r="J8" s="15"/>
      <c r="K8" s="23"/>
      <c r="L8" s="15"/>
      <c r="M8" s="15"/>
      <c r="N8" s="16"/>
    </row>
    <row r="9" spans="1:29">
      <c r="A9" s="5" t="s">
        <v>0</v>
      </c>
      <c r="B9" s="74" t="s">
        <v>78</v>
      </c>
      <c r="C9" s="75">
        <v>5</v>
      </c>
      <c r="D9" s="6"/>
      <c r="F9" s="17"/>
      <c r="G9" s="4"/>
      <c r="H9" s="4"/>
      <c r="I9" s="4"/>
      <c r="J9" s="4"/>
      <c r="K9" s="4"/>
      <c r="L9" s="4"/>
      <c r="M9" s="4"/>
      <c r="N9" s="18"/>
    </row>
    <row r="10" spans="1:29" ht="14.25">
      <c r="A10" s="5" t="s">
        <v>1</v>
      </c>
      <c r="B10" s="74" t="s">
        <v>79</v>
      </c>
      <c r="C10" s="75">
        <v>5190</v>
      </c>
      <c r="D10" s="83" t="s">
        <v>97</v>
      </c>
      <c r="F10" s="17"/>
      <c r="G10" s="4"/>
      <c r="H10" s="4"/>
      <c r="I10" s="4"/>
      <c r="J10" s="4"/>
      <c r="K10" s="4"/>
      <c r="L10" s="4"/>
      <c r="M10" s="4"/>
      <c r="N10" s="18"/>
    </row>
    <row r="11" spans="1:29">
      <c r="A11" s="5" t="s">
        <v>2</v>
      </c>
      <c r="B11" s="74" t="s">
        <v>81</v>
      </c>
      <c r="C11" s="75">
        <v>9</v>
      </c>
      <c r="D11" s="6" t="s">
        <v>5</v>
      </c>
      <c r="F11" s="17"/>
      <c r="G11" s="4"/>
      <c r="H11" s="4"/>
      <c r="I11" s="4"/>
      <c r="J11" s="4"/>
      <c r="K11" s="4"/>
      <c r="L11" s="4"/>
      <c r="M11" s="4"/>
      <c r="N11" s="18"/>
    </row>
    <row r="12" spans="1:29">
      <c r="A12" s="5" t="s">
        <v>3</v>
      </c>
      <c r="B12" s="119" t="s">
        <v>117</v>
      </c>
      <c r="C12" s="33">
        <f>C10/C11/C14</f>
        <v>125.36231884057972</v>
      </c>
      <c r="D12" s="6" t="s">
        <v>5</v>
      </c>
      <c r="F12" s="17"/>
      <c r="G12" s="4"/>
      <c r="H12" s="4"/>
      <c r="I12" s="4"/>
      <c r="J12" s="4"/>
      <c r="K12" s="4"/>
      <c r="L12" s="4"/>
      <c r="M12" s="4"/>
      <c r="N12" s="18"/>
    </row>
    <row r="13" spans="1:29" ht="14.25">
      <c r="A13" s="5" t="s">
        <v>4</v>
      </c>
      <c r="B13" s="3" t="s">
        <v>7</v>
      </c>
      <c r="C13" s="33">
        <f>C11*C12</f>
        <v>1128.2608695652175</v>
      </c>
      <c r="D13" s="83" t="s">
        <v>94</v>
      </c>
      <c r="F13" s="17"/>
      <c r="G13" s="4"/>
      <c r="H13" s="4"/>
      <c r="I13" s="4"/>
      <c r="J13" s="4"/>
      <c r="K13" s="4"/>
      <c r="L13" s="4"/>
      <c r="M13" s="4"/>
      <c r="N13" s="18"/>
    </row>
    <row r="14" spans="1:29" ht="13.5" thickBot="1">
      <c r="A14" s="7" t="s">
        <v>6</v>
      </c>
      <c r="B14" s="8" t="s">
        <v>8</v>
      </c>
      <c r="C14" s="76">
        <v>4.5999999999999996</v>
      </c>
      <c r="D14" s="9" t="s">
        <v>5</v>
      </c>
      <c r="F14" s="17"/>
      <c r="G14" s="4"/>
      <c r="H14" s="4"/>
      <c r="I14" s="4"/>
      <c r="J14" s="4"/>
      <c r="K14" s="4"/>
      <c r="L14" s="4"/>
      <c r="M14" s="4"/>
      <c r="N14" s="18"/>
    </row>
    <row r="15" spans="1:29" ht="13.5" thickBot="1">
      <c r="A15" s="10"/>
      <c r="B15" s="11" t="s">
        <v>47</v>
      </c>
      <c r="C15" s="12"/>
      <c r="D15" s="13"/>
      <c r="F15" s="17"/>
      <c r="G15" s="4"/>
      <c r="H15" s="4"/>
      <c r="I15" s="4"/>
      <c r="J15" s="4"/>
      <c r="K15" s="4"/>
      <c r="L15" s="4"/>
      <c r="M15" s="4"/>
      <c r="N15" s="18"/>
    </row>
    <row r="16" spans="1:29">
      <c r="A16" s="5" t="s">
        <v>9</v>
      </c>
      <c r="B16" s="74" t="s">
        <v>80</v>
      </c>
      <c r="C16" s="75">
        <v>1</v>
      </c>
      <c r="D16" s="6"/>
      <c r="F16" s="17"/>
      <c r="G16" s="4"/>
      <c r="H16" s="4"/>
      <c r="I16" s="4"/>
      <c r="J16" s="4"/>
      <c r="K16" s="4"/>
      <c r="L16" s="4"/>
      <c r="M16" s="4"/>
      <c r="N16" s="18"/>
    </row>
    <row r="17" spans="1:21" ht="14.25">
      <c r="A17" s="66" t="s">
        <v>10</v>
      </c>
      <c r="B17" s="24" t="s">
        <v>48</v>
      </c>
      <c r="C17" s="75">
        <v>1730</v>
      </c>
      <c r="D17" s="94" t="s">
        <v>97</v>
      </c>
      <c r="F17" s="17"/>
      <c r="G17" s="4"/>
      <c r="H17" s="4"/>
      <c r="I17" s="4"/>
      <c r="J17" s="4"/>
      <c r="K17" s="4"/>
      <c r="L17" s="4"/>
      <c r="M17" s="4"/>
      <c r="N17" s="18"/>
    </row>
    <row r="18" spans="1:21">
      <c r="A18" s="66" t="s">
        <v>19</v>
      </c>
      <c r="B18" s="24" t="s">
        <v>46</v>
      </c>
      <c r="C18" s="72">
        <f>C17/C10</f>
        <v>0.33333333333333331</v>
      </c>
      <c r="D18" s="6"/>
      <c r="F18" s="17"/>
      <c r="G18" s="4"/>
      <c r="H18" s="4"/>
      <c r="I18" s="4"/>
      <c r="J18" s="4"/>
      <c r="K18" s="4"/>
      <c r="L18" s="4"/>
      <c r="M18" s="4"/>
      <c r="N18" s="18"/>
    </row>
    <row r="19" spans="1:21">
      <c r="A19" s="66" t="s">
        <v>20</v>
      </c>
      <c r="B19" s="24" t="s">
        <v>75</v>
      </c>
      <c r="C19" s="32">
        <f>C17/C11/C14</f>
        <v>41.787439613526573</v>
      </c>
      <c r="D19" s="65" t="s">
        <v>5</v>
      </c>
      <c r="F19" s="17"/>
      <c r="G19" s="4"/>
      <c r="H19" s="4"/>
      <c r="I19" s="4"/>
      <c r="J19" s="4"/>
      <c r="K19" s="4"/>
      <c r="L19" s="4"/>
      <c r="M19" s="4"/>
      <c r="N19" s="18"/>
    </row>
    <row r="20" spans="1:21">
      <c r="A20" s="66" t="s">
        <v>21</v>
      </c>
      <c r="B20" s="24" t="s">
        <v>41</v>
      </c>
      <c r="C20" s="32">
        <f>C12-C19</f>
        <v>83.574879227053145</v>
      </c>
      <c r="D20" s="65" t="s">
        <v>5</v>
      </c>
      <c r="F20" s="17"/>
      <c r="G20" s="4"/>
      <c r="H20" s="4"/>
      <c r="I20" s="4"/>
      <c r="J20" s="4"/>
      <c r="K20" s="4"/>
      <c r="L20" s="4"/>
      <c r="M20" s="4"/>
      <c r="N20" s="18"/>
    </row>
    <row r="21" spans="1:21">
      <c r="A21" s="5" t="s">
        <v>22</v>
      </c>
      <c r="B21" s="3" t="s">
        <v>42</v>
      </c>
      <c r="C21" s="3">
        <f>C10-C17</f>
        <v>3460</v>
      </c>
      <c r="D21" s="6"/>
      <c r="F21" s="17"/>
      <c r="G21" s="4"/>
      <c r="H21" s="4"/>
      <c r="I21" s="4"/>
      <c r="J21" s="4"/>
      <c r="K21" s="4"/>
      <c r="L21" s="4"/>
      <c r="M21" s="4"/>
      <c r="N21" s="18"/>
    </row>
    <row r="22" spans="1:21">
      <c r="A22" s="5" t="s">
        <v>23</v>
      </c>
      <c r="B22" s="24" t="s">
        <v>45</v>
      </c>
      <c r="C22" s="75">
        <v>3</v>
      </c>
      <c r="D22" s="6"/>
      <c r="F22" s="17"/>
      <c r="G22" s="4"/>
      <c r="H22" s="4"/>
      <c r="I22" s="4"/>
      <c r="J22" s="4"/>
      <c r="K22" s="4"/>
      <c r="L22" s="4"/>
      <c r="M22" s="4"/>
      <c r="N22" s="18"/>
    </row>
    <row r="23" spans="1:21" ht="14.25">
      <c r="A23" s="5" t="s">
        <v>24</v>
      </c>
      <c r="B23" s="3" t="s">
        <v>54</v>
      </c>
      <c r="C23" s="36">
        <f>C21/C22</f>
        <v>1153.3333333333333</v>
      </c>
      <c r="D23" s="83" t="s">
        <v>97</v>
      </c>
      <c r="F23" s="17"/>
      <c r="G23" s="4"/>
      <c r="H23" s="4"/>
      <c r="I23" s="4"/>
      <c r="J23" s="4"/>
      <c r="K23" s="4"/>
      <c r="L23" s="4"/>
      <c r="M23" s="4"/>
      <c r="N23" s="18"/>
    </row>
    <row r="24" spans="1:21" ht="14.25">
      <c r="A24" s="5" t="s">
        <v>25</v>
      </c>
      <c r="B24" s="3" t="s">
        <v>53</v>
      </c>
      <c r="C24" s="33">
        <f>C23/C14</f>
        <v>250.72463768115944</v>
      </c>
      <c r="D24" s="83" t="s">
        <v>94</v>
      </c>
      <c r="F24" s="17"/>
      <c r="G24" s="4"/>
      <c r="H24" s="4"/>
      <c r="I24" s="4"/>
      <c r="J24" s="4"/>
      <c r="K24" s="4"/>
      <c r="L24" s="4"/>
      <c r="M24" s="4"/>
      <c r="N24" s="18"/>
    </row>
    <row r="25" spans="1:21" ht="13.5" thickBot="1">
      <c r="A25" s="5" t="s">
        <v>43</v>
      </c>
      <c r="B25" s="3" t="s">
        <v>52</v>
      </c>
      <c r="C25" s="3">
        <f>C11/C16</f>
        <v>9</v>
      </c>
      <c r="D25" s="6" t="s">
        <v>5</v>
      </c>
      <c r="F25" s="19"/>
      <c r="G25" s="20"/>
      <c r="H25" s="20"/>
      <c r="I25" s="20"/>
      <c r="J25" s="22"/>
      <c r="K25" s="22" t="s">
        <v>26</v>
      </c>
      <c r="L25" s="63"/>
      <c r="M25" s="20"/>
      <c r="N25" s="21"/>
    </row>
    <row r="26" spans="1:21" ht="13.5" thickBot="1">
      <c r="A26" s="7" t="s">
        <v>44</v>
      </c>
      <c r="B26" s="8" t="s">
        <v>51</v>
      </c>
      <c r="C26" s="62">
        <f>C20/C22</f>
        <v>27.858293075684383</v>
      </c>
      <c r="D26" s="9" t="s">
        <v>5</v>
      </c>
      <c r="F26" s="1"/>
    </row>
    <row r="27" spans="1:21" ht="13.5" thickBot="1">
      <c r="A27" s="10"/>
      <c r="B27" s="11" t="s">
        <v>11</v>
      </c>
      <c r="C27" s="12"/>
      <c r="D27" s="13"/>
      <c r="F27" s="98" t="s">
        <v>102</v>
      </c>
    </row>
    <row r="28" spans="1:21" ht="14.25">
      <c r="A28" s="5" t="s">
        <v>55</v>
      </c>
      <c r="B28" s="74" t="s">
        <v>84</v>
      </c>
      <c r="C28" s="3">
        <f>C10*C9</f>
        <v>25950</v>
      </c>
      <c r="D28" s="83" t="s">
        <v>97</v>
      </c>
      <c r="F28" s="26" t="s">
        <v>96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</row>
    <row r="29" spans="1:21" ht="15" thickBot="1">
      <c r="A29" s="7" t="s">
        <v>56</v>
      </c>
      <c r="B29" s="80" t="s">
        <v>85</v>
      </c>
      <c r="C29" s="8">
        <f>C13*C9</f>
        <v>5641.3043478260879</v>
      </c>
      <c r="D29" s="95" t="s">
        <v>94</v>
      </c>
      <c r="F29" s="69" t="s">
        <v>13</v>
      </c>
      <c r="G29" s="61" t="s">
        <v>57</v>
      </c>
      <c r="H29" s="61" t="s">
        <v>58</v>
      </c>
      <c r="I29" s="61" t="s">
        <v>61</v>
      </c>
      <c r="J29" s="61" t="s">
        <v>59</v>
      </c>
      <c r="K29" s="61" t="s">
        <v>60</v>
      </c>
      <c r="L29" s="61" t="s">
        <v>62</v>
      </c>
      <c r="M29" s="61" t="s">
        <v>63</v>
      </c>
      <c r="N29" s="61" t="s">
        <v>64</v>
      </c>
      <c r="O29" s="61" t="s">
        <v>65</v>
      </c>
      <c r="P29" s="61" t="s">
        <v>66</v>
      </c>
      <c r="Q29" s="61" t="s">
        <v>67</v>
      </c>
      <c r="R29" s="61" t="s">
        <v>68</v>
      </c>
      <c r="S29" s="70" t="s">
        <v>69</v>
      </c>
      <c r="T29" s="70" t="s">
        <v>70</v>
      </c>
      <c r="U29" s="71" t="s">
        <v>71</v>
      </c>
    </row>
    <row r="30" spans="1:21" ht="15" thickBot="1">
      <c r="F30" s="92" t="s">
        <v>95</v>
      </c>
      <c r="G30" s="30">
        <v>6010</v>
      </c>
      <c r="H30" s="30">
        <v>1258</v>
      </c>
      <c r="I30" s="30">
        <v>525</v>
      </c>
      <c r="J30" s="30">
        <v>4712</v>
      </c>
      <c r="K30" s="30">
        <v>1322</v>
      </c>
      <c r="L30" s="30">
        <v>470</v>
      </c>
      <c r="M30" s="30">
        <v>2860</v>
      </c>
      <c r="N30" s="30">
        <v>1357</v>
      </c>
      <c r="O30" s="30">
        <v>752</v>
      </c>
      <c r="P30" s="30">
        <v>3927</v>
      </c>
      <c r="Q30" s="30">
        <v>725</v>
      </c>
      <c r="R30" s="30">
        <v>681</v>
      </c>
      <c r="S30" s="30">
        <v>3193</v>
      </c>
      <c r="T30" s="30">
        <v>1420</v>
      </c>
      <c r="U30" s="31">
        <v>2338</v>
      </c>
    </row>
    <row r="31" spans="1:21" ht="13.5" thickBot="1">
      <c r="B31" s="56" t="s">
        <v>18</v>
      </c>
      <c r="C31" s="12"/>
      <c r="D31" s="13"/>
      <c r="F31" s="86" t="s">
        <v>77</v>
      </c>
      <c r="G31" s="30">
        <v>420</v>
      </c>
      <c r="H31" s="30">
        <v>340</v>
      </c>
      <c r="I31" s="30">
        <v>216</v>
      </c>
      <c r="J31" s="30">
        <v>420</v>
      </c>
      <c r="K31" s="30">
        <v>340</v>
      </c>
      <c r="L31" s="30">
        <v>216</v>
      </c>
      <c r="M31" s="30">
        <v>420</v>
      </c>
      <c r="N31" s="30">
        <v>340</v>
      </c>
      <c r="O31" s="30">
        <v>216</v>
      </c>
      <c r="P31" s="30">
        <v>420</v>
      </c>
      <c r="Q31" s="30">
        <v>340</v>
      </c>
      <c r="R31" s="30">
        <v>216</v>
      </c>
      <c r="S31" s="30">
        <v>420</v>
      </c>
      <c r="T31" s="30">
        <v>340</v>
      </c>
      <c r="U31" s="90">
        <v>216</v>
      </c>
    </row>
    <row r="32" spans="1:21" ht="15" thickBot="1">
      <c r="B32" s="81" t="s">
        <v>90</v>
      </c>
      <c r="C32" s="75">
        <v>122</v>
      </c>
      <c r="D32" s="6" t="s">
        <v>12</v>
      </c>
      <c r="F32" s="87" t="s">
        <v>93</v>
      </c>
      <c r="G32" s="88">
        <v>9.2700000000000005E-2</v>
      </c>
      <c r="H32" s="93" t="s">
        <v>94</v>
      </c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1"/>
    </row>
    <row r="33" spans="2:25">
      <c r="B33" s="81" t="s">
        <v>86</v>
      </c>
      <c r="C33" s="82">
        <v>0.6</v>
      </c>
      <c r="D33" s="6"/>
    </row>
    <row r="34" spans="2:25">
      <c r="B34" s="81" t="s">
        <v>87</v>
      </c>
      <c r="C34" s="3">
        <f>C32*C33</f>
        <v>73.2</v>
      </c>
      <c r="D34" s="6" t="s">
        <v>12</v>
      </c>
    </row>
    <row r="35" spans="2:25">
      <c r="B35" s="81" t="s">
        <v>92</v>
      </c>
      <c r="C35" s="3">
        <f>C34/C9</f>
        <v>14.64</v>
      </c>
      <c r="D35" s="6" t="s">
        <v>12</v>
      </c>
    </row>
    <row r="36" spans="2:25" ht="15.75">
      <c r="B36" s="81" t="s">
        <v>88</v>
      </c>
      <c r="C36" s="75">
        <v>0.85</v>
      </c>
      <c r="D36" s="84" t="s">
        <v>91</v>
      </c>
      <c r="H36" s="3"/>
      <c r="I36" s="3"/>
      <c r="J36" s="3"/>
      <c r="K36" s="3"/>
      <c r="L36" s="3"/>
    </row>
    <row r="37" spans="2:25" ht="15.75">
      <c r="B37" s="81" t="s">
        <v>89</v>
      </c>
      <c r="C37" s="75">
        <v>3</v>
      </c>
      <c r="D37" s="84" t="s">
        <v>91</v>
      </c>
      <c r="H37" s="3"/>
      <c r="I37" s="3"/>
      <c r="J37" s="3"/>
      <c r="K37" s="3"/>
      <c r="L37" s="3"/>
    </row>
    <row r="38" spans="2:25">
      <c r="B38" s="5" t="s">
        <v>39</v>
      </c>
      <c r="C38" s="32">
        <f>(1+C36+C37)*C35</f>
        <v>71.003999999999991</v>
      </c>
      <c r="D38" s="83" t="s">
        <v>12</v>
      </c>
      <c r="H38" s="3"/>
      <c r="I38" s="3"/>
      <c r="J38" s="3"/>
      <c r="K38" s="3"/>
      <c r="L38" s="3"/>
    </row>
    <row r="39" spans="2:25" ht="15" thickBot="1">
      <c r="B39" s="7"/>
      <c r="C39" s="85">
        <f>C38*1000/86400</f>
        <v>0.82180555555555534</v>
      </c>
      <c r="D39" s="95" t="s">
        <v>98</v>
      </c>
      <c r="H39" s="3"/>
      <c r="I39" s="3"/>
      <c r="J39" s="3"/>
      <c r="K39" s="3"/>
      <c r="L39" s="3"/>
      <c r="Y39" s="2"/>
    </row>
    <row r="40" spans="2:25">
      <c r="H40" s="3"/>
      <c r="I40" s="3"/>
      <c r="J40" s="3"/>
      <c r="K40" s="3"/>
      <c r="L40" s="3"/>
      <c r="Y40" s="2"/>
    </row>
    <row r="41" spans="2:25">
      <c r="H41" s="3"/>
      <c r="I41" s="3"/>
      <c r="J41" s="3"/>
      <c r="K41" s="3"/>
      <c r="L41" s="3"/>
      <c r="Y41" s="2"/>
    </row>
    <row r="42" spans="2:25" ht="13.5" thickBot="1">
      <c r="B42" s="3"/>
      <c r="C42" s="3"/>
      <c r="D42" s="3"/>
      <c r="E42" s="32"/>
      <c r="F42" s="32"/>
      <c r="H42" s="98" t="s">
        <v>109</v>
      </c>
    </row>
    <row r="43" spans="2:25" ht="13.5" thickBot="1">
      <c r="B43" s="56" t="s">
        <v>49</v>
      </c>
      <c r="C43" s="12"/>
      <c r="D43" s="12"/>
      <c r="E43" s="67"/>
      <c r="F43" s="68"/>
    </row>
    <row r="44" spans="2:25">
      <c r="B44" s="59"/>
      <c r="C44" s="60"/>
      <c r="D44" s="57" t="s">
        <v>72</v>
      </c>
      <c r="E44" s="57" t="s">
        <v>73</v>
      </c>
      <c r="F44" s="58" t="s">
        <v>74</v>
      </c>
      <c r="L44" s="2"/>
    </row>
    <row r="45" spans="2:25">
      <c r="B45" s="29" t="s">
        <v>37</v>
      </c>
      <c r="C45" s="25"/>
      <c r="D45" s="38"/>
      <c r="E45" s="38"/>
      <c r="F45" s="44"/>
      <c r="L45" s="2"/>
    </row>
    <row r="46" spans="2:25" ht="14.25">
      <c r="B46" s="5" t="s">
        <v>50</v>
      </c>
      <c r="C46" s="74" t="s">
        <v>99</v>
      </c>
      <c r="D46" s="45">
        <f>AVERAGE(G30,J30,M30,P30,S30)</f>
        <v>4140.3999999999996</v>
      </c>
      <c r="E46" s="45">
        <f>AVERAGE(H30,K30,N30,Q30,T30)</f>
        <v>1216.4000000000001</v>
      </c>
      <c r="F46" s="49">
        <f>AVERAGE(I30,L30,O30,R30,U30)</f>
        <v>953.2</v>
      </c>
      <c r="L46" s="2"/>
    </row>
    <row r="47" spans="2:25" ht="15.75">
      <c r="B47" s="5" t="s">
        <v>28</v>
      </c>
      <c r="C47" s="74" t="s">
        <v>14</v>
      </c>
      <c r="D47" s="42">
        <f>D46/$C$24</f>
        <v>16.51373410404624</v>
      </c>
      <c r="E47" s="42">
        <f>E46/$C$24</f>
        <v>4.851537572254335</v>
      </c>
      <c r="F47" s="43">
        <f>F46/$C$24</f>
        <v>3.8017803468208093</v>
      </c>
    </row>
    <row r="48" spans="2:25">
      <c r="B48" s="5"/>
      <c r="C48" s="74" t="s">
        <v>15</v>
      </c>
      <c r="D48" s="46">
        <f>D47*100/3600</f>
        <v>0.45871483622350662</v>
      </c>
      <c r="E48" s="46">
        <f>E47*100/3600</f>
        <v>0.1347649325626204</v>
      </c>
      <c r="F48" s="50">
        <f>F47*100/3600</f>
        <v>0.10560500963391137</v>
      </c>
    </row>
    <row r="49" spans="2:6">
      <c r="B49" s="81" t="s">
        <v>103</v>
      </c>
      <c r="C49" s="74" t="s">
        <v>5</v>
      </c>
      <c r="D49" s="99">
        <v>0.33</v>
      </c>
      <c r="E49" s="99">
        <v>0.33</v>
      </c>
      <c r="F49" s="100">
        <v>0.33</v>
      </c>
    </row>
    <row r="50" spans="2:6">
      <c r="B50" s="5" t="s">
        <v>16</v>
      </c>
      <c r="C50" s="74" t="s">
        <v>5</v>
      </c>
      <c r="D50" s="42">
        <f>C14-D49</f>
        <v>4.2699999999999996</v>
      </c>
      <c r="E50" s="38">
        <f>C14-E49</f>
        <v>4.2699999999999996</v>
      </c>
      <c r="F50" s="39">
        <f>C14-F49</f>
        <v>4.2699999999999996</v>
      </c>
    </row>
    <row r="51" spans="2:6" ht="14.25">
      <c r="B51" s="34" t="s">
        <v>29</v>
      </c>
      <c r="C51" s="96" t="s">
        <v>100</v>
      </c>
      <c r="D51" s="40">
        <f>$D$50*100*D48*($D$50/$C$14)^0.5*($C$14/$C$25)^(1/3)</f>
        <v>150.88432495179325</v>
      </c>
      <c r="E51" s="40">
        <f>$E$50*100*E48*($E$50/$C$14)^0.5*($C$14/$C$25)^(1/3)</f>
        <v>44.328010064573782</v>
      </c>
      <c r="F51" s="41">
        <f>$F$50*100*F48*($F$50/$C$14)^0.5*($C$14/$C$25)^(1/3)</f>
        <v>34.736484045997813</v>
      </c>
    </row>
    <row r="52" spans="2:6">
      <c r="B52" s="5" t="s">
        <v>30</v>
      </c>
      <c r="C52" s="74"/>
      <c r="D52" s="101" t="s">
        <v>17</v>
      </c>
      <c r="E52" s="101" t="s">
        <v>17</v>
      </c>
      <c r="F52" s="101" t="s">
        <v>17</v>
      </c>
    </row>
    <row r="53" spans="2:6" ht="15.75">
      <c r="B53" s="5" t="s">
        <v>38</v>
      </c>
      <c r="C53" s="97"/>
      <c r="D53" s="47">
        <f>IF($D52="fine",IF($D51&gt;20,0.46,0.64),IF($D51&gt;20,0.56,0.78))</f>
        <v>0.46</v>
      </c>
      <c r="E53" s="47">
        <f>IF($E52="fine",IF($E51&gt;20,0.46,0.64),IF($E51&gt;20,0.56,0.78))</f>
        <v>0.46</v>
      </c>
      <c r="F53" s="48">
        <f>IF($F52="fine",IF($F51&gt;20,0.46,0.64),IF($F51&gt;20,0.56,0.78))</f>
        <v>0.46</v>
      </c>
    </row>
    <row r="54" spans="2:6" ht="15.75">
      <c r="B54" s="35" t="s">
        <v>27</v>
      </c>
      <c r="C54" s="74"/>
      <c r="D54" s="47">
        <f>IF($D52="fine",IF($D51&gt;20,12,7),IF($D51&gt;20,4.9,3.5))</f>
        <v>12</v>
      </c>
      <c r="E54" s="47">
        <f>IF($E52="fine",IF($E51&gt;20,12,7),IF($E51&gt;20,4.9,3.5))</f>
        <v>12</v>
      </c>
      <c r="F54" s="48">
        <f>IF($F52="fine",IF($F51&gt;20,12,7),IF($F51&gt;20,4.9,3.5))</f>
        <v>12</v>
      </c>
    </row>
    <row r="55" spans="2:6" ht="15.75">
      <c r="B55" s="5" t="s">
        <v>31</v>
      </c>
      <c r="C55" s="74" t="s">
        <v>100</v>
      </c>
      <c r="D55" s="45">
        <f>0.0115*(1+$C$14/$C$26)^(-3)*D48^(-0.34)*D54*D51^D53*($C$14+$C$25)*100</f>
        <v>1554.3764986208278</v>
      </c>
      <c r="E55" s="45">
        <f>0.0115*(1+$C$14/$C$26)^(-3)*E48^(-0.34)*E54*E51^E53*($C$14+$C$25)*100</f>
        <v>1341.9005000139543</v>
      </c>
      <c r="F55" s="49">
        <f>0.0115*(1+$C$14/$C$26)^(-3)*F48^(-0.34)*F54*F51^F53*($C$14+$C$25)*100</f>
        <v>1303.2064758331924</v>
      </c>
    </row>
    <row r="56" spans="2:6" ht="14.25">
      <c r="B56" s="5"/>
      <c r="C56" s="74" t="s">
        <v>101</v>
      </c>
      <c r="D56" s="45">
        <f>D55/10000*3600</f>
        <v>559.57553950349802</v>
      </c>
      <c r="E56" s="45">
        <f>E55/10000*3600</f>
        <v>483.0841800050236</v>
      </c>
      <c r="F56" s="49">
        <f>F55/10000*3600</f>
        <v>469.15433129994926</v>
      </c>
    </row>
    <row r="57" spans="2:6">
      <c r="B57" s="5" t="s">
        <v>32</v>
      </c>
      <c r="C57" s="74" t="s">
        <v>33</v>
      </c>
      <c r="D57" s="46">
        <f>C39/($C$14*$C$25)</f>
        <v>1.9850375738056893E-2</v>
      </c>
      <c r="E57" s="46">
        <f>C39/($C$14*$C$25)</f>
        <v>1.9850375738056893E-2</v>
      </c>
      <c r="F57" s="50">
        <f>C39/($C$14*$C$25)</f>
        <v>1.9850375738056893E-2</v>
      </c>
    </row>
    <row r="58" spans="2:6">
      <c r="B58" s="5"/>
      <c r="C58" s="74" t="s">
        <v>34</v>
      </c>
      <c r="D58" s="40">
        <f>D57*3600</f>
        <v>71.461352657004809</v>
      </c>
      <c r="E58" s="40">
        <f>E57*3600</f>
        <v>71.461352657004809</v>
      </c>
      <c r="F58" s="41">
        <f>F57*3600</f>
        <v>71.461352657004809</v>
      </c>
    </row>
    <row r="59" spans="2:6" ht="15.75">
      <c r="B59" s="81" t="s">
        <v>110</v>
      </c>
      <c r="C59" s="25"/>
      <c r="D59" s="42">
        <f>D56/(D58*$C$26)</f>
        <v>0.28108196868455315</v>
      </c>
      <c r="E59" s="42">
        <f>E56/(E58*$C$26)</f>
        <v>0.24265937799328391</v>
      </c>
      <c r="F59" s="43">
        <f>F56/(F58*$C$26)</f>
        <v>0.23566223637237896</v>
      </c>
    </row>
    <row r="60" spans="2:6">
      <c r="B60" s="5" t="s">
        <v>36</v>
      </c>
      <c r="C60" s="25"/>
      <c r="D60" s="42">
        <f>1/D59</f>
        <v>3.5576810731757016</v>
      </c>
      <c r="E60" s="42">
        <f>1/E59</f>
        <v>4.121002898258797</v>
      </c>
      <c r="F60" s="43">
        <f>1/F59</f>
        <v>4.2433612418913889</v>
      </c>
    </row>
    <row r="61" spans="2:6">
      <c r="B61" s="106" t="s">
        <v>105</v>
      </c>
      <c r="C61" s="107"/>
      <c r="D61" s="102">
        <f>D60^2/(2*(D60-1+EXP(-D60)))</f>
        <v>2.4470581389619124</v>
      </c>
      <c r="E61" s="102">
        <f>E60^2/(2*(E60-1+EXP(-E60)))</f>
        <v>2.706632726068436</v>
      </c>
      <c r="F61" s="104">
        <f>F60^2/(2*(F60-1+EXP(-F60)))</f>
        <v>2.7636064385444272</v>
      </c>
    </row>
    <row r="62" spans="2:6" ht="15" thickBot="1">
      <c r="B62" s="110" t="s">
        <v>35</v>
      </c>
      <c r="C62" s="55"/>
      <c r="D62" s="53"/>
      <c r="E62" s="53"/>
      <c r="F62" s="54"/>
    </row>
    <row r="63" spans="2:6" ht="13.5" thickBot="1">
      <c r="B63" s="108" t="s">
        <v>76</v>
      </c>
      <c r="C63" s="109"/>
      <c r="D63" s="103">
        <f>$C$26/$C$25</f>
        <v>3.0953658972982647</v>
      </c>
      <c r="E63" s="103">
        <f>$C$26/$C$25</f>
        <v>3.0953658972982647</v>
      </c>
      <c r="F63" s="103">
        <f>$C$26/$C$25</f>
        <v>3.0953658972982647</v>
      </c>
    </row>
    <row r="64" spans="2:6" ht="13.5" thickBot="1">
      <c r="B64" s="108" t="s">
        <v>40</v>
      </c>
      <c r="C64" s="109"/>
      <c r="D64" s="103">
        <f>7.4*C39*$C$26/$C$25/$C$14</f>
        <v>4.092182128802003</v>
      </c>
      <c r="E64" s="103">
        <f>7.4*C39*$C$26/$C$25/$C$14</f>
        <v>4.092182128802003</v>
      </c>
      <c r="F64" s="105">
        <f>7.4*C39*$C$26/$C$25/$C$14</f>
        <v>4.092182128802003</v>
      </c>
    </row>
    <row r="65" spans="2:6">
      <c r="B65" s="37"/>
      <c r="C65" s="27"/>
      <c r="D65" s="51"/>
      <c r="E65" s="51"/>
      <c r="F65" s="52"/>
    </row>
    <row r="66" spans="2:6" ht="15.75">
      <c r="B66" s="111" t="s">
        <v>106</v>
      </c>
      <c r="C66" s="112"/>
      <c r="D66" s="113">
        <f>ROUNDDOWN(D61,0)</f>
        <v>2</v>
      </c>
      <c r="E66" s="113">
        <f>ROUNDDOWN(E61,0)</f>
        <v>2</v>
      </c>
      <c r="F66" s="114">
        <f>ROUNDDOWN(F61,0)</f>
        <v>2</v>
      </c>
    </row>
    <row r="67" spans="2:6" ht="13.5" thickBot="1">
      <c r="B67" s="7"/>
      <c r="C67" s="8"/>
      <c r="D67" s="53"/>
      <c r="E67" s="53"/>
      <c r="F67" s="54"/>
    </row>
  </sheetData>
  <phoneticPr fontId="3" type="noConversion"/>
  <dataValidations count="1">
    <dataValidation type="list" allowBlank="1" showInputMessage="1" showErrorMessage="1" prompt="Please select fine or coarse bubble aeration." sqref="D52:F52">
      <formula1>$AC$6:$AC$7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 tanks in series</vt:lpstr>
      <vt:lpstr>'# tanks in series'!no_reactors</vt:lpstr>
    </vt:vector>
  </TitlesOfParts>
  <Company>Black &amp; Veatch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sha34852</dc:creator>
  <cp:lastModifiedBy>Chloe Parker</cp:lastModifiedBy>
  <cp:lastPrinted>2007-01-28T23:56:22Z</cp:lastPrinted>
  <dcterms:created xsi:type="dcterms:W3CDTF">2007-01-23T04:25:21Z</dcterms:created>
  <dcterms:modified xsi:type="dcterms:W3CDTF">2012-09-06T09:13:44Z</dcterms:modified>
</cp:coreProperties>
</file>